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Volumes/WD4TB - BYE MBPro 15-500GB/Users/benjaminengel/Dropbox (Trending Up Strategy)/Sales Resources/ROI Calcs/"/>
    </mc:Choice>
  </mc:AlternateContent>
  <xr:revisionPtr revIDLastSave="0" documentId="8_{201E01F9-2708-8143-A2FB-9B093678DA5D}" xr6:coauthVersionLast="36" xr6:coauthVersionMax="36" xr10:uidLastSave="{00000000-0000-0000-0000-000000000000}"/>
  <bookViews>
    <workbookView xWindow="-33840" yWindow="-5840" windowWidth="31520" windowHeight="33540" tabRatio="500" xr2:uid="{00000000-000D-0000-FFFF-FFFF00000000}"/>
  </bookViews>
  <sheets>
    <sheet name="ROI Questionnaire" sheetId="4" r:id="rId1"/>
    <sheet name="5 Levers" sheetId="3" r:id="rId2"/>
    <sheet name="ROI " sheetId="1" r:id="rId3"/>
    <sheet name="Adwords Social PPC ROI Calc" sheetId="5" r:id="rId4"/>
    <sheet name="LinkedIn Market" sheetId="2" r:id="rId5"/>
  </sheets>
  <definedNames>
    <definedName name="_xlnm.Print_Area" localSheetId="1">'5 Levers'!$B$2:$R$35</definedName>
    <definedName name="_xlnm.Print_Area" localSheetId="3">'Adwords Social PPC ROI Calc'!$B$2:$F$49</definedName>
    <definedName name="_xlnm.Print_Area" localSheetId="4">'LinkedIn Market'!$B$2:$F$51</definedName>
    <definedName name="_xlnm.Print_Area" localSheetId="2">'ROI '!$B$2:$X$51</definedName>
    <definedName name="_xlnm.Print_Area" localSheetId="0">'ROI Questionnaire'!$B$2:$J$59</definedName>
  </definedNames>
  <calcPr calcId="17902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0" i="4" l="1"/>
  <c r="Q10" i="4"/>
  <c r="C4" i="5"/>
  <c r="F31" i="4"/>
  <c r="J11" i="3"/>
  <c r="F22" i="4"/>
  <c r="H11" i="3"/>
  <c r="H15" i="3" s="1"/>
  <c r="G11" i="3"/>
  <c r="I11" i="3" s="1"/>
  <c r="K11" i="3" s="1"/>
  <c r="L11" i="3" s="1"/>
  <c r="G9" i="4"/>
  <c r="F13" i="4" s="1"/>
  <c r="D11" i="3" s="1"/>
  <c r="H9" i="4"/>
  <c r="C31" i="1"/>
  <c r="C33" i="1" s="1"/>
  <c r="D7" i="1"/>
  <c r="D6" i="1"/>
  <c r="C20" i="1" s="1"/>
  <c r="C21" i="1" s="1"/>
  <c r="C4" i="1"/>
  <c r="V10" i="1"/>
  <c r="E35" i="4"/>
  <c r="C23" i="1" s="1"/>
  <c r="C18" i="1"/>
  <c r="C15" i="1"/>
  <c r="C19" i="1" s="1"/>
  <c r="D19" i="1" s="1"/>
  <c r="C12" i="1"/>
  <c r="F17" i="4"/>
  <c r="F31" i="5"/>
  <c r="F15" i="5"/>
  <c r="F27" i="5"/>
  <c r="F26" i="5" s="1"/>
  <c r="F25" i="5" s="1"/>
  <c r="F33" i="5" s="1"/>
  <c r="E31" i="5"/>
  <c r="E15" i="5"/>
  <c r="E27" i="5"/>
  <c r="E26" i="5"/>
  <c r="E25" i="5"/>
  <c r="E33" i="5"/>
  <c r="E34" i="5" s="1"/>
  <c r="E37" i="5"/>
  <c r="E38" i="5" s="1"/>
  <c r="E40" i="5" s="1"/>
  <c r="D31" i="5"/>
  <c r="D38" i="5" s="1"/>
  <c r="D40" i="5" s="1"/>
  <c r="D15" i="5"/>
  <c r="D27" i="5"/>
  <c r="D26" i="5"/>
  <c r="D25" i="5"/>
  <c r="D33" i="5"/>
  <c r="D37" i="5" s="1"/>
  <c r="C31" i="5"/>
  <c r="C15" i="5"/>
  <c r="C27" i="5"/>
  <c r="C28" i="5" s="1"/>
  <c r="C26" i="5"/>
  <c r="C25" i="5"/>
  <c r="C33" i="5" s="1"/>
  <c r="F29" i="5"/>
  <c r="F30" i="5" s="1"/>
  <c r="E29" i="5"/>
  <c r="E30" i="5" s="1"/>
  <c r="D29" i="5"/>
  <c r="D30" i="5"/>
  <c r="C29" i="5"/>
  <c r="C30" i="5"/>
  <c r="F28" i="5"/>
  <c r="E28" i="5"/>
  <c r="D28" i="5"/>
  <c r="G26" i="4"/>
  <c r="F35" i="4"/>
  <c r="F41" i="4"/>
  <c r="F27" i="3"/>
  <c r="G27" i="3"/>
  <c r="I27" i="3"/>
  <c r="K27" i="3" s="1"/>
  <c r="L27" i="3" s="1"/>
  <c r="M27" i="3" s="1"/>
  <c r="O27" i="3" s="1"/>
  <c r="J27" i="3"/>
  <c r="E27" i="3"/>
  <c r="N27" i="3" s="1"/>
  <c r="N29" i="3" s="1"/>
  <c r="J15" i="3"/>
  <c r="N15" i="3"/>
  <c r="N17" i="3"/>
  <c r="C19" i="2"/>
  <c r="C39" i="2"/>
  <c r="C41" i="2"/>
  <c r="C46" i="2" s="1"/>
  <c r="C25" i="2"/>
  <c r="C47" i="2"/>
  <c r="C32" i="2"/>
  <c r="D7" i="2"/>
  <c r="C9" i="2" s="1"/>
  <c r="C27" i="2" s="1"/>
  <c r="C8" i="2"/>
  <c r="D9" i="2"/>
  <c r="C26" i="2"/>
  <c r="W20" i="1"/>
  <c r="N30" i="1"/>
  <c r="N33" i="1" s="1"/>
  <c r="P33" i="1" s="1"/>
  <c r="V13" i="1"/>
  <c r="M12" i="1"/>
  <c r="M15" i="1" s="1"/>
  <c r="M18" i="1" s="1"/>
  <c r="N12" i="1"/>
  <c r="P12" i="1" s="1"/>
  <c r="P15" i="1" s="1"/>
  <c r="P18" i="1" s="1"/>
  <c r="N16" i="1"/>
  <c r="P16" i="1"/>
  <c r="N19" i="1"/>
  <c r="P19" i="1"/>
  <c r="G30" i="1"/>
  <c r="H30" i="1" s="1"/>
  <c r="H31" i="1"/>
  <c r="D30" i="1"/>
  <c r="D31" i="1"/>
  <c r="I31" i="1" s="1"/>
  <c r="D33" i="1"/>
  <c r="G12" i="1"/>
  <c r="H12" i="1" s="1"/>
  <c r="H16" i="1"/>
  <c r="H19" i="1"/>
  <c r="D12" i="1"/>
  <c r="D15" i="1" s="1"/>
  <c r="D18" i="1" s="1"/>
  <c r="C16" i="1"/>
  <c r="D16" i="1" s="1"/>
  <c r="I16" i="1" s="1"/>
  <c r="N24" i="1"/>
  <c r="P24" i="1"/>
  <c r="H24" i="1"/>
  <c r="G33" i="1"/>
  <c r="W33" i="1"/>
  <c r="P31" i="1"/>
  <c r="P30" i="1"/>
  <c r="V24" i="1"/>
  <c r="V25" i="1" s="1"/>
  <c r="X20" i="1"/>
  <c r="X19" i="1"/>
  <c r="I19" i="1"/>
  <c r="X18" i="1"/>
  <c r="X16" i="1"/>
  <c r="W15" i="1"/>
  <c r="X15" i="1" s="1"/>
  <c r="W12" i="1"/>
  <c r="X12" i="1"/>
  <c r="X13" i="1"/>
  <c r="W13" i="1"/>
  <c r="M13" i="1"/>
  <c r="M11" i="3" l="1"/>
  <c r="I12" i="1"/>
  <c r="H15" i="1"/>
  <c r="C25" i="1"/>
  <c r="C26" i="1" s="1"/>
  <c r="C34" i="1" s="1"/>
  <c r="C24" i="1"/>
  <c r="D24" i="1" s="1"/>
  <c r="I24" i="1" s="1"/>
  <c r="F37" i="5"/>
  <c r="F38" i="5" s="1"/>
  <c r="F40" i="5" s="1"/>
  <c r="F34" i="5"/>
  <c r="P23" i="1"/>
  <c r="P25" i="1" s="1"/>
  <c r="P26" i="1" s="1"/>
  <c r="P34" i="1" s="1"/>
  <c r="P35" i="1" s="1"/>
  <c r="P20" i="1"/>
  <c r="P21" i="1" s="1"/>
  <c r="M20" i="1"/>
  <c r="M21" i="1" s="1"/>
  <c r="M23" i="1"/>
  <c r="M25" i="1" s="1"/>
  <c r="M26" i="1" s="1"/>
  <c r="C34" i="2"/>
  <c r="C44" i="2" s="1"/>
  <c r="D38" i="1"/>
  <c r="D23" i="1"/>
  <c r="D25" i="1" s="1"/>
  <c r="D26" i="1" s="1"/>
  <c r="D34" i="1" s="1"/>
  <c r="V30" i="1"/>
  <c r="D20" i="1"/>
  <c r="D21" i="1" s="1"/>
  <c r="I30" i="1"/>
  <c r="H33" i="1"/>
  <c r="X31" i="1"/>
  <c r="X30" i="1"/>
  <c r="P37" i="1"/>
  <c r="P38" i="1"/>
  <c r="C37" i="5"/>
  <c r="C38" i="5" s="1"/>
  <c r="C40" i="5" s="1"/>
  <c r="C34" i="5"/>
  <c r="E11" i="3"/>
  <c r="C33" i="2"/>
  <c r="N15" i="1"/>
  <c r="N18" i="1" s="1"/>
  <c r="C35" i="2"/>
  <c r="G15" i="1"/>
  <c r="G18" i="1" s="1"/>
  <c r="D34" i="5"/>
  <c r="G20" i="1" l="1"/>
  <c r="G21" i="1" s="1"/>
  <c r="G23" i="1"/>
  <c r="G25" i="1" s="1"/>
  <c r="G26" i="1" s="1"/>
  <c r="G34" i="1" s="1"/>
  <c r="V31" i="1"/>
  <c r="D44" i="2"/>
  <c r="D45" i="2" s="1"/>
  <c r="C45" i="2"/>
  <c r="E44" i="2"/>
  <c r="E45" i="2" s="1"/>
  <c r="N20" i="1"/>
  <c r="N21" i="1" s="1"/>
  <c r="N23" i="1"/>
  <c r="N25" i="1" s="1"/>
  <c r="N26" i="1" s="1"/>
  <c r="N34" i="1" s="1"/>
  <c r="I33" i="1"/>
  <c r="D37" i="1"/>
  <c r="H18" i="1"/>
  <c r="I15" i="1"/>
  <c r="D36" i="1"/>
  <c r="V33" i="1" s="1"/>
  <c r="P36" i="1"/>
  <c r="F11" i="3"/>
  <c r="F15" i="3" s="1"/>
  <c r="G15" i="3" s="1"/>
  <c r="I15" i="3" s="1"/>
  <c r="K15" i="3" s="1"/>
  <c r="L15" i="3" s="1"/>
  <c r="E23" i="3"/>
  <c r="G23" i="3" s="1"/>
  <c r="I23" i="3" s="1"/>
  <c r="K23" i="3" s="1"/>
  <c r="L23" i="3" s="1"/>
  <c r="X33" i="1"/>
  <c r="P5" i="1"/>
  <c r="O11" i="3"/>
  <c r="M15" i="3" l="1"/>
  <c r="L17" i="3"/>
  <c r="N19" i="3" s="1"/>
  <c r="H20" i="1"/>
  <c r="I18" i="1"/>
  <c r="I38" i="1" s="1"/>
  <c r="H23" i="1"/>
  <c r="L29" i="3"/>
  <c r="N31" i="3" s="1"/>
  <c r="M23" i="3"/>
  <c r="H38" i="1"/>
  <c r="W30" i="1"/>
  <c r="I23" i="1" l="1"/>
  <c r="I37" i="1" s="1"/>
  <c r="H25" i="1"/>
  <c r="W31" i="1"/>
  <c r="H37" i="1"/>
  <c r="H21" i="1"/>
  <c r="I20" i="1"/>
  <c r="I21" i="1" s="1"/>
  <c r="M29" i="3"/>
  <c r="O29" i="3" s="1"/>
  <c r="Q29" i="3" s="1"/>
  <c r="O23" i="3"/>
  <c r="O15" i="3"/>
  <c r="M17" i="3"/>
  <c r="O17" i="3" s="1"/>
  <c r="I25" i="1" l="1"/>
  <c r="H26" i="1"/>
  <c r="H34" i="1" l="1"/>
  <c r="I26" i="1"/>
  <c r="I36" i="1" l="1"/>
  <c r="N5" i="1" s="1"/>
  <c r="R5" i="1" s="1"/>
  <c r="I34" i="1"/>
</calcChain>
</file>

<file path=xl/sharedStrings.xml><?xml version="1.0" encoding="utf-8"?>
<sst xmlns="http://schemas.openxmlformats.org/spreadsheetml/2006/main" count="324" uniqueCount="252">
  <si>
    <t>RETURN ON SALES &amp; MARKETING INVESTMENT CALCULATOR</t>
  </si>
  <si>
    <t>Inbound vs Outbound Investment</t>
  </si>
  <si>
    <t>COMPANY NAME:</t>
  </si>
  <si>
    <t>INBOUND</t>
  </si>
  <si>
    <t>OUTBOUND</t>
  </si>
  <si>
    <t>Target Annual Client Revenue:</t>
  </si>
  <si>
    <t>Adjust green highlighted cells to assess your ROI and goals</t>
  </si>
  <si>
    <t>x</t>
  </si>
  <si>
    <t>Target Gross Profit Margin:</t>
  </si>
  <si>
    <t>Check How To Guide for Red Number Help/References</t>
  </si>
  <si>
    <t>COMPARISON</t>
  </si>
  <si>
    <t>CURRENT PERFORMANCE</t>
  </si>
  <si>
    <t>INBOUND SALES &amp; MARKETING GOAL</t>
  </si>
  <si>
    <t>TRADITIONAL OUTBOUND SALES &amp; MARKETING</t>
  </si>
  <si>
    <t>Outbound (Cold Call) Assumptions:</t>
  </si>
  <si>
    <t>Daily</t>
  </si>
  <si>
    <t>Monthly</t>
  </si>
  <si>
    <t>Annually</t>
  </si>
  <si>
    <t>key performance indicators</t>
  </si>
  <si>
    <t>monthly</t>
  </si>
  <si>
    <t>annualized</t>
  </si>
  <si>
    <t>improvement</t>
  </si>
  <si>
    <t># of Salespeople</t>
  </si>
  <si>
    <t>Outbound Calls p/person</t>
  </si>
  <si>
    <t>Total Outbound Calls</t>
  </si>
  <si>
    <t>New Contacts</t>
  </si>
  <si>
    <t>Total Meetings Set</t>
  </si>
  <si>
    <t>Cold Call Hours</t>
  </si>
  <si>
    <t>Workdays</t>
  </si>
  <si>
    <t># of Qualified Leads</t>
  </si>
  <si>
    <t>Monthly Cost p/ Salesperson</t>
  </si>
  <si>
    <t>Total Inside Sales &amp; Marketing Team</t>
  </si>
  <si>
    <t>Total Revenue Opportunity</t>
  </si>
  <si>
    <t>Total Additional Cost</t>
  </si>
  <si>
    <t>Total GP Opportunity</t>
  </si>
  <si>
    <t>New Customers</t>
  </si>
  <si>
    <t>Cold Caller Stats</t>
  </si>
  <si>
    <t>Close Ratio</t>
  </si>
  <si>
    <t>Cold Calls p/ Work hour</t>
  </si>
  <si>
    <t>Revenue</t>
  </si>
  <si>
    <t>Designated Minutes p/ Cold Call</t>
  </si>
  <si>
    <t>Web Leads Gross Profit</t>
  </si>
  <si>
    <t>Cold Call Gross Profit</t>
  </si>
  <si>
    <t>RETURN ON SALES &amp; MARKETING INVESTMENT</t>
  </si>
  <si>
    <t>Cost of Customer Acquisition:</t>
  </si>
  <si>
    <t>Current</t>
  </si>
  <si>
    <t>Goal</t>
  </si>
  <si>
    <t>Outbound</t>
  </si>
  <si>
    <t>Personnel Sales &amp; Marketing</t>
  </si>
  <si>
    <t>Cost Per Qualified Lead</t>
  </si>
  <si>
    <t>Marketing Plan Cost</t>
  </si>
  <si>
    <t xml:space="preserve">Cost Per New Customer </t>
  </si>
  <si>
    <t>Total Sales &amp; Marketing Costs</t>
  </si>
  <si>
    <t>Total Sales &amp; Marketing Cost</t>
  </si>
  <si>
    <t>Sales &amp; Marketing ROI</t>
  </si>
  <si>
    <t>Contribution Margin</t>
  </si>
  <si>
    <t>INCREMENTAL ROI</t>
  </si>
  <si>
    <t>CURRENT ROI</t>
  </si>
  <si>
    <t>BLENDED ROI</t>
  </si>
  <si>
    <t>Cost of Customer Acquisition</t>
  </si>
  <si>
    <t>Cost of Qualified Lead</t>
  </si>
  <si>
    <t>Need Help Using This Calculator?     Click Here</t>
  </si>
  <si>
    <t>FREE GUIDE:  Using KPIs to Set a Marketing Budget for B2B Companies</t>
  </si>
  <si>
    <t>FREE RESOURCES AVAILABLE TO HELP YOU IMPROVE:</t>
  </si>
  <si>
    <t>Website Visitors</t>
  </si>
  <si>
    <t>Lead Quality</t>
  </si>
  <si>
    <t>Conversion Rate</t>
  </si>
  <si>
    <t>Leads w/ Higher Budgets</t>
  </si>
  <si>
    <t>Marketing ROI/Accountability</t>
  </si>
  <si>
    <t>LINKEDIN MARKET OPPORTUNITY</t>
  </si>
  <si>
    <t>Target P&amp;C Policy Amount:</t>
  </si>
  <si>
    <t>Commission:</t>
  </si>
  <si>
    <t>House/Sales Payout %:</t>
  </si>
  <si>
    <t>House/Sales Payout $:</t>
  </si>
  <si>
    <t>3 Month Campaign</t>
  </si>
  <si>
    <t>Audience Screenshot</t>
  </si>
  <si>
    <t>Total LinkedIn Target Audience</t>
  </si>
  <si>
    <t>Click Through Rate Assumption</t>
  </si>
  <si>
    <t>Click Throughs (Website Visitors)</t>
  </si>
  <si>
    <t>Cost-Per-Click Bid</t>
  </si>
  <si>
    <t>Convert to New Contact (Conversion) Rate</t>
  </si>
  <si>
    <t>TOTAL OPPORTUNITY</t>
  </si>
  <si>
    <t>Conversions (New Targeted Contacts)</t>
  </si>
  <si>
    <t>Total Policy Opportunity</t>
  </si>
  <si>
    <t>Total Agency Revenue Opportunity (House)</t>
  </si>
  <si>
    <t>NEW BUSINESS</t>
  </si>
  <si>
    <t>New Policies</t>
  </si>
  <si>
    <t>Total Agency Commission Revenue (House)</t>
  </si>
  <si>
    <t>Total Agency Commission Revenue (Sales)</t>
  </si>
  <si>
    <t>RETURN ON MARKETING INVESTMENT</t>
  </si>
  <si>
    <t>LinkedIn Clicks</t>
  </si>
  <si>
    <t>Content Marketing Costs (Conversion)</t>
  </si>
  <si>
    <t>Total Marketing Campaign Cost</t>
  </si>
  <si>
    <t>RETURN ON INVESTMENT</t>
  </si>
  <si>
    <t>Year 1</t>
  </si>
  <si>
    <t>Over: 5 Years</t>
  </si>
  <si>
    <t>10 Years</t>
  </si>
  <si>
    <t>ROI</t>
  </si>
  <si>
    <t>Cost of Qualified New Contact in Database</t>
  </si>
  <si>
    <t xml:space="preserve">Disclaimer: This pro-forma is for modelling purposes only. </t>
  </si>
  <si>
    <t>Need help understanding this, no problem, click here for free help</t>
  </si>
  <si>
    <t>Estimated New Customer Annual Purchases:</t>
  </si>
  <si>
    <t>ATTRACTION</t>
  </si>
  <si>
    <t>VISITS</t>
  </si>
  <si>
    <t>CONVERSION</t>
  </si>
  <si>
    <t>NEW CONTACTS</t>
  </si>
  <si>
    <t>QUALIFICATION</t>
  </si>
  <si>
    <t>QUALIFIED LEADS</t>
  </si>
  <si>
    <t>CLOSE RATIO</t>
  </si>
  <si>
    <t>NEW CUSTOMERS</t>
  </si>
  <si>
    <t>NEW CUSTOMER REVENUE</t>
  </si>
  <si>
    <t>NEW CUSTOMER GROSS PROFIT</t>
  </si>
  <si>
    <t>INVESTMENTS</t>
  </si>
  <si>
    <t>CURRENT WEBSITE PERFORMANCE</t>
  </si>
  <si>
    <t>Traffic Growth Rate (A)</t>
  </si>
  <si>
    <t>Web Traffic (A)</t>
  </si>
  <si>
    <t>Conversion Rate (B)</t>
  </si>
  <si>
    <t>Quality Rate (C )</t>
  </si>
  <si>
    <t>Close Rate (D)</t>
  </si>
  <si>
    <t>CONTENT</t>
  </si>
  <si>
    <t>Website</t>
  </si>
  <si>
    <t>PPC Budget (E)</t>
  </si>
  <si>
    <t>CLICKS BUDGET</t>
  </si>
  <si>
    <t>COST PER CLICK</t>
  </si>
  <si>
    <t>PAY PER CLICK</t>
  </si>
  <si>
    <t>Pay Per Click</t>
  </si>
  <si>
    <t>Total</t>
  </si>
  <si>
    <t>Total Jul Units</t>
  </si>
  <si>
    <t>Revenue Per Energy Unit</t>
  </si>
  <si>
    <t>GOALS FOR 2016-2017</t>
  </si>
  <si>
    <t>LEVER 1:   Increase Web Traffic</t>
  </si>
  <si>
    <t>LEVER 2:   Improve Conversion Rate</t>
  </si>
  <si>
    <t>LEVER 3:   Improve Quality Rate</t>
  </si>
  <si>
    <t>LEVER 4:   Improve Close Rate</t>
  </si>
  <si>
    <t>LEVER 5:                                        Adjust PPC Budget</t>
  </si>
  <si>
    <t>Tota Jul Units</t>
  </si>
  <si>
    <t>Note: In Google Analytics, this is the "Sessions" value</t>
  </si>
  <si>
    <t xml:space="preserve"> Note: Form fills from places like "contact us","newsletter", "request quote", etc. </t>
  </si>
  <si>
    <t>Sales Qualified Leads</t>
  </si>
  <si>
    <t>Qualification Rate</t>
  </si>
  <si>
    <t>How many out of 20?</t>
  </si>
  <si>
    <t>Monthly Marketing Budget</t>
  </si>
  <si>
    <t>Annual Marketing Budget</t>
  </si>
  <si>
    <t>New Revenue</t>
  </si>
  <si>
    <t xml:space="preserve"> Note: Based on target revenue, # of SQL's and close ratio.</t>
  </si>
  <si>
    <t xml:space="preserve"> Note: </t>
  </si>
  <si>
    <t>CLOSE</t>
  </si>
  <si>
    <t xml:space="preserve"> Note:</t>
  </si>
  <si>
    <t>Target Gross Profit</t>
  </si>
  <si>
    <t xml:space="preserve">Target Gross Profit Margin </t>
  </si>
  <si>
    <t>Marketing Team</t>
  </si>
  <si>
    <t>Sales Team</t>
  </si>
  <si>
    <r>
      <t xml:space="preserve">Website Visitors  </t>
    </r>
    <r>
      <rPr>
        <sz val="12"/>
        <color rgb="FFC61B1D"/>
        <rFont val="Avenir Next Regular"/>
      </rPr>
      <t>(a)</t>
    </r>
  </si>
  <si>
    <r>
      <t xml:space="preserve">Outbound Calls </t>
    </r>
    <r>
      <rPr>
        <sz val="12"/>
        <color rgb="FFC61B1D"/>
        <rFont val="Avenir Next Regular"/>
      </rPr>
      <t>(e)</t>
    </r>
  </si>
  <si>
    <r>
      <t xml:space="preserve">Website Visit Growth Goal </t>
    </r>
    <r>
      <rPr>
        <i/>
        <sz val="12"/>
        <color rgb="FFC61B1D"/>
        <rFont val="Avenir Next Regular"/>
      </rPr>
      <t>(a)</t>
    </r>
  </si>
  <si>
    <r>
      <t xml:space="preserve">Conversion Rate  </t>
    </r>
    <r>
      <rPr>
        <i/>
        <sz val="12"/>
        <color rgb="FFC61B1D"/>
        <rFont val="Avenir Next Regular"/>
      </rPr>
      <t>(b)</t>
    </r>
  </si>
  <si>
    <r>
      <t xml:space="preserve">Meeting Set Rate </t>
    </r>
    <r>
      <rPr>
        <i/>
        <sz val="12"/>
        <color rgb="FFC61B1D"/>
        <rFont val="Avenir Next Regular"/>
      </rPr>
      <t>(f)</t>
    </r>
  </si>
  <si>
    <r>
      <t xml:space="preserve">% Qualified </t>
    </r>
    <r>
      <rPr>
        <i/>
        <sz val="12"/>
        <color rgb="FFC61B1D"/>
        <rFont val="Avenir Next Regular"/>
      </rPr>
      <t>(c)</t>
    </r>
  </si>
  <si>
    <r>
      <t xml:space="preserve">Qualify Rate </t>
    </r>
    <r>
      <rPr>
        <i/>
        <sz val="12"/>
        <color rgb="FFC61B1D"/>
        <rFont val="Avenir Next Regular"/>
      </rPr>
      <t>(g)</t>
    </r>
  </si>
  <si>
    <r>
      <t xml:space="preserve">Close Ratio </t>
    </r>
    <r>
      <rPr>
        <i/>
        <sz val="12"/>
        <color rgb="FFC61B1D"/>
        <rFont val="Avenir Next Regular"/>
      </rPr>
      <t>(d)</t>
    </r>
  </si>
  <si>
    <r>
      <t xml:space="preserve">Marketing Team </t>
    </r>
    <r>
      <rPr>
        <sz val="12"/>
        <color rgb="FFC61B1D"/>
        <rFont val="Avenir Next Regular"/>
      </rPr>
      <t>(h)</t>
    </r>
  </si>
  <si>
    <r>
      <t xml:space="preserve">Marketing Plan Cost </t>
    </r>
    <r>
      <rPr>
        <sz val="12"/>
        <color rgb="FFC61B1D"/>
        <rFont val="Avenir Next Regular"/>
      </rPr>
      <t>(i)</t>
    </r>
  </si>
  <si>
    <t>Company Name</t>
  </si>
  <si>
    <t>SPREADSHEET NOTES</t>
  </si>
  <si>
    <t>Target Customer Annual Revenue Opportunity</t>
  </si>
  <si>
    <t>Cost Per Click</t>
  </si>
  <si>
    <t>Enter the value of a target customer's annual revenues</t>
  </si>
  <si>
    <t>Gross Profit Margin</t>
  </si>
  <si>
    <t>Enter the gross profit margin for your targeted customers</t>
  </si>
  <si>
    <t>Comparison</t>
  </si>
  <si>
    <t>A</t>
  </si>
  <si>
    <t>B</t>
  </si>
  <si>
    <t>C</t>
  </si>
  <si>
    <t>D</t>
  </si>
  <si>
    <t>New Customers Wanted Monthly</t>
  </si>
  <si>
    <t>Convert Visitor to Contact Rate</t>
  </si>
  <si>
    <t>Use these tips to increase this key number</t>
  </si>
  <si>
    <t>% Contacts that are Qualified</t>
  </si>
  <si>
    <t>PAY-PER-CLICK RETURN ON INVESTMENT</t>
  </si>
  <si>
    <t>Clicks Needed</t>
  </si>
  <si>
    <t>Qualified Leads</t>
  </si>
  <si>
    <t>Total Opportunity</t>
  </si>
  <si>
    <t>Total Sales</t>
  </si>
  <si>
    <t>Total Revenue</t>
  </si>
  <si>
    <t>Pay-Per-Click Gross Profit</t>
  </si>
  <si>
    <t>PPC Investment</t>
  </si>
  <si>
    <t>Recommended Daily PPC Budget</t>
  </si>
  <si>
    <t>Conversion Machine Investment</t>
  </si>
  <si>
    <t>Learn more about the visitor to contact conversion machine</t>
  </si>
  <si>
    <t>Total Digital Marketing Investment</t>
  </si>
  <si>
    <t>Pay-Per-Click Contribution Margin</t>
  </si>
  <si>
    <t>CLICK BELOW TO LEARN HOW TO IMPROVE:</t>
  </si>
  <si>
    <t>SMARKETING EXECUTIVE SERIES   |   accountability marketing</t>
  </si>
  <si>
    <r>
      <rPr>
        <i/>
        <sz val="22"/>
        <color theme="1"/>
        <rFont val="Avenir Next Regular"/>
      </rPr>
      <t>Easy Pay-Per-Click</t>
    </r>
    <r>
      <rPr>
        <sz val="22"/>
        <color theme="1"/>
        <rFont val="Avenir Next Regular"/>
      </rPr>
      <t xml:space="preserve"> </t>
    </r>
    <r>
      <rPr>
        <b/>
        <sz val="22"/>
        <color rgb="FF167169"/>
        <rFont val="Avenir Next Regular"/>
      </rPr>
      <t>Return On Investment</t>
    </r>
    <r>
      <rPr>
        <sz val="22"/>
        <color theme="1"/>
        <rFont val="Avenir Next Regular"/>
      </rPr>
      <t xml:space="preserve"> </t>
    </r>
    <r>
      <rPr>
        <i/>
        <sz val="22"/>
        <color theme="1"/>
        <rFont val="Avenir Next Regular"/>
      </rPr>
      <t>Calculator</t>
    </r>
  </si>
  <si>
    <t>COMPETITORS</t>
  </si>
  <si>
    <t>List your competitors:</t>
  </si>
  <si>
    <t># of Trade Shows</t>
  </si>
  <si>
    <t>Trade Show Annual Investment</t>
  </si>
  <si>
    <t>Total # of Contacts</t>
  </si>
  <si>
    <t># of Qualified Contacts</t>
  </si>
  <si>
    <t>&lt;=Key Metric</t>
  </si>
  <si>
    <t>Fill in boxes that are shaded with light gray.</t>
  </si>
  <si>
    <t>Close Won Rate</t>
  </si>
  <si>
    <t>Low</t>
  </si>
  <si>
    <t>High</t>
  </si>
  <si>
    <t>Med</t>
  </si>
  <si>
    <t>1%-2.5%</t>
  </si>
  <si>
    <t>&gt; 2.5%</t>
  </si>
  <si>
    <t>3%-10%</t>
  </si>
  <si>
    <t>&gt; 10%</t>
  </si>
  <si>
    <t xml:space="preserve"> &lt; 3%</t>
  </si>
  <si>
    <t xml:space="preserve"> &lt; 1%</t>
  </si>
  <si>
    <t xml:space="preserve"> &lt; 2%</t>
  </si>
  <si>
    <t>2%-6%</t>
  </si>
  <si>
    <t>&gt; 6%</t>
  </si>
  <si>
    <t>&gt; 20%</t>
  </si>
  <si>
    <t xml:space="preserve"> &lt; 5%</t>
  </si>
  <si>
    <t>5%-20%</t>
  </si>
  <si>
    <t>Current ROMI</t>
  </si>
  <si>
    <t>Get Started With the Right Metrics</t>
  </si>
  <si>
    <t xml:space="preserve">R3/12 Growth Rate = past 3 months sessions growth over average of past 12 months sessions.   = &gt;    </t>
  </si>
  <si>
    <t>Attraction Growth  Rate</t>
  </si>
  <si>
    <t>ACCOUNTABLE MARKETING</t>
  </si>
  <si>
    <t>COCA</t>
  </si>
  <si>
    <t>Tradeshow</t>
  </si>
  <si>
    <t>TRADE SHOWS</t>
  </si>
  <si>
    <t>Insert Company Name</t>
  </si>
  <si>
    <t>Target Annual     Client Revenue</t>
  </si>
  <si>
    <t>Approximately how many contacts are generated per trade show?</t>
  </si>
  <si>
    <t>How many trade shows do you invest in annually?</t>
  </si>
  <si>
    <t>Approximately how much do you spend monthly on marketing expenses?</t>
  </si>
  <si>
    <t>Monthly New Customers Generated from Website</t>
  </si>
  <si>
    <t>If you had 20 leads that sales people considered qualified, how many of the 20 on average would you convert to a customer?</t>
  </si>
  <si>
    <t>How much do your targeted prospects/clients spend with you on an annual basis?</t>
  </si>
  <si>
    <t>On average per month, how many of the new contacts generated from the website are considered qualified leads by your sales team?</t>
  </si>
  <si>
    <t>Approximately how many average monthly new contacts does your website generate?</t>
  </si>
  <si>
    <t>What was your total website traffic for the past 3 months and the past 12 months?</t>
  </si>
  <si>
    <t>How many people are on the Marketing team? sales team?</t>
  </si>
  <si>
    <t># of New Customers</t>
  </si>
  <si>
    <t>Trade Show Revenue</t>
  </si>
  <si>
    <t>MARKETING</t>
  </si>
  <si>
    <t>Past 3 Month Total Visits/Sessions</t>
  </si>
  <si>
    <t>Past 12 Month Total Visits/Sessions</t>
  </si>
  <si>
    <t>Rolling 3 Monthly Trend</t>
  </si>
  <si>
    <t>Rolling 12 Monthly Trend</t>
  </si>
  <si>
    <t>How much do your targeted prospects/clients spend with you on an annual basis?  What is the targeted gross profit margin?</t>
  </si>
  <si>
    <t xml:space="preserve">Note: </t>
  </si>
  <si>
    <t>Sessions Calculation Helper</t>
  </si>
  <si>
    <t>Daily Sessions</t>
  </si>
  <si>
    <t>Past 3 Months</t>
  </si>
  <si>
    <t>IMPROVE YOUR WEBSITE WITH THESE 5 LEVERS</t>
  </si>
  <si>
    <t>trendingupstrategy.com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</si>
</sst>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-* #,##0_-;\-* #,##0_-;_-* &quot;-&quot;??_-;_-@_-"/>
    <numFmt numFmtId="167" formatCode="_-* #,##0.0_-;\-* #,##0.0_-;_-* &quot;-&quot;??_-;_-@_-"/>
    <numFmt numFmtId="168" formatCode="0.0%"/>
    <numFmt numFmtId="169" formatCode="_(* #,##0_);_(* \(#,##0\);_(* &quot;-&quot;??_);_(@_)"/>
    <numFmt numFmtId="170" formatCode="&quot;$&quot;#,##0;[Red]\-&quot;$&quot;#,##0"/>
    <numFmt numFmtId="171" formatCode="#,##0.0"/>
    <numFmt numFmtId="172" formatCode="&quot;$&quot;#,##0"/>
    <numFmt numFmtId="173" formatCode="&quot;$&quot;#,##0.00;[Red]\-&quot;$&quot;#,##0.00"/>
    <numFmt numFmtId="174" formatCode="&quot;$&quot;#,##0;[Red]&quot;$&quot;#,##0"/>
  </numFmts>
  <fonts count="8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48"/>
      <color theme="1"/>
      <name val="Avenir Next Regular"/>
    </font>
    <font>
      <sz val="28"/>
      <color theme="1"/>
      <name val="Avenir Next Regular"/>
    </font>
    <font>
      <sz val="28"/>
      <color theme="0"/>
      <name val="Avenir Next Regular"/>
    </font>
    <font>
      <sz val="46"/>
      <color theme="0"/>
      <name val="Avenir Next Regular"/>
    </font>
    <font>
      <i/>
      <sz val="20"/>
      <color theme="1"/>
      <name val="Avenir Next Regular"/>
    </font>
    <font>
      <sz val="14"/>
      <color theme="0"/>
      <name val="Avenir Next Regular"/>
    </font>
    <font>
      <sz val="12"/>
      <color theme="1"/>
      <name val="Avenir Next Regular"/>
    </font>
    <font>
      <sz val="12"/>
      <color theme="0"/>
      <name val="Avenir Next Regular"/>
    </font>
    <font>
      <b/>
      <sz val="26"/>
      <color theme="1"/>
      <name val="Avenir Next Regular"/>
    </font>
    <font>
      <sz val="26"/>
      <color theme="1"/>
      <name val="Avenir Next Regular"/>
    </font>
    <font>
      <sz val="26"/>
      <color theme="0"/>
      <name val="Avenir Next Regular"/>
    </font>
    <font>
      <b/>
      <sz val="16"/>
      <color theme="0"/>
      <name val="Avenir Next Regular"/>
    </font>
    <font>
      <b/>
      <sz val="16"/>
      <color theme="1"/>
      <name val="Avenir Next Regular"/>
    </font>
    <font>
      <b/>
      <sz val="12"/>
      <color theme="1"/>
      <name val="Avenir Next Regular"/>
    </font>
    <font>
      <b/>
      <sz val="12"/>
      <color theme="0"/>
      <name val="Avenir Next Regular"/>
    </font>
    <font>
      <b/>
      <sz val="14"/>
      <color theme="1"/>
      <name val="Avenir Next Regular"/>
    </font>
    <font>
      <b/>
      <sz val="14"/>
      <color theme="0"/>
      <name val="Avenir Next Regular"/>
    </font>
    <font>
      <b/>
      <u/>
      <sz val="14"/>
      <color theme="1"/>
      <name val="Avenir Next Regular"/>
    </font>
    <font>
      <sz val="26"/>
      <name val="Avenir Next Regular"/>
    </font>
    <font>
      <sz val="16"/>
      <color theme="1"/>
      <name val="Avenir Next Regular"/>
    </font>
    <font>
      <sz val="14"/>
      <color theme="1"/>
      <name val="Avenir Next Regular"/>
    </font>
    <font>
      <b/>
      <u/>
      <sz val="14"/>
      <name val="Avenir Next Regular"/>
    </font>
    <font>
      <b/>
      <sz val="26"/>
      <name val="Avenir Next Regular"/>
    </font>
    <font>
      <b/>
      <u/>
      <sz val="12"/>
      <color theme="0"/>
      <name val="Avenir Next Regular"/>
    </font>
    <font>
      <b/>
      <u/>
      <sz val="16"/>
      <color theme="1"/>
      <name val="Avenir Next Regular"/>
    </font>
    <font>
      <b/>
      <sz val="16"/>
      <color rgb="FFFFFFFF"/>
      <name val="Avenir Next Regular"/>
    </font>
    <font>
      <sz val="16"/>
      <name val="Avenir Next Regular"/>
    </font>
    <font>
      <b/>
      <sz val="20"/>
      <color theme="1"/>
      <name val="Avenir Next Regular"/>
    </font>
    <font>
      <i/>
      <sz val="12"/>
      <color theme="1"/>
      <name val="Avenir Next Regular"/>
    </font>
    <font>
      <sz val="18"/>
      <color theme="1"/>
      <name val="Avenir Next Regular"/>
    </font>
    <font>
      <sz val="20"/>
      <color theme="1"/>
      <name val="Avenir Next Regular"/>
    </font>
    <font>
      <sz val="12"/>
      <name val="Avenir Next Regular"/>
    </font>
    <font>
      <sz val="16"/>
      <color theme="0"/>
      <name val="Avenir Next Regular"/>
    </font>
    <font>
      <sz val="18"/>
      <color theme="0"/>
      <name val="Avenir Next Regular"/>
    </font>
    <font>
      <sz val="14"/>
      <name val="Avenir Next Regular"/>
    </font>
    <font>
      <i/>
      <sz val="14"/>
      <color theme="1"/>
      <name val="Avenir Next Regular"/>
    </font>
    <font>
      <b/>
      <sz val="22"/>
      <color rgb="FFC61B1D"/>
      <name val="Avenir Next Regular"/>
    </font>
    <font>
      <sz val="22"/>
      <color theme="1"/>
      <name val="Avenir Next Regular"/>
    </font>
    <font>
      <i/>
      <sz val="22"/>
      <name val="Avenir Next Regular"/>
    </font>
    <font>
      <b/>
      <sz val="26"/>
      <color theme="0"/>
      <name val="Avenir Next Regular"/>
    </font>
    <font>
      <b/>
      <sz val="30"/>
      <color theme="0"/>
      <name val="Avenir Next Regular"/>
    </font>
    <font>
      <i/>
      <sz val="10"/>
      <color theme="1"/>
      <name val="Avenir Next Regular"/>
    </font>
    <font>
      <sz val="30"/>
      <color theme="1"/>
      <name val="Avenir Next Regular"/>
    </font>
    <font>
      <b/>
      <sz val="22"/>
      <color theme="0"/>
      <name val="Avenir Next Regular"/>
    </font>
    <font>
      <sz val="12"/>
      <color rgb="FFC61B1D"/>
      <name val="Avenir Next Regular"/>
    </font>
    <font>
      <i/>
      <sz val="10"/>
      <color rgb="FFC61B1D"/>
      <name val="Avenir Next Regular"/>
    </font>
    <font>
      <sz val="13"/>
      <color theme="0"/>
      <name val="Avenir Next Regular"/>
    </font>
    <font>
      <sz val="13"/>
      <color theme="1"/>
      <name val="Avenir Next Regular"/>
    </font>
    <font>
      <i/>
      <sz val="12"/>
      <color rgb="FFC61B1D"/>
      <name val="Avenir Next Regular"/>
    </font>
    <font>
      <b/>
      <i/>
      <sz val="12"/>
      <color theme="1"/>
      <name val="Avenir Next Regular"/>
    </font>
    <font>
      <i/>
      <u/>
      <sz val="12"/>
      <color theme="1"/>
      <name val="Avenir Next Regular"/>
    </font>
    <font>
      <i/>
      <sz val="12"/>
      <color theme="0"/>
      <name val="Avenir Next Regular"/>
    </font>
    <font>
      <b/>
      <i/>
      <sz val="12"/>
      <color theme="0"/>
      <name val="Avenir Next Regular"/>
    </font>
    <font>
      <b/>
      <sz val="15"/>
      <color rgb="FFC00000"/>
      <name val="Avenir Next Regular"/>
    </font>
    <font>
      <sz val="15"/>
      <color rgb="FFC00000"/>
      <name val="Avenir Next Regular"/>
    </font>
    <font>
      <b/>
      <sz val="15"/>
      <color theme="1"/>
      <name val="Avenir Next Regular"/>
    </font>
    <font>
      <b/>
      <i/>
      <sz val="15"/>
      <color rgb="FFC00000"/>
      <name val="Avenir Next Regular"/>
    </font>
    <font>
      <b/>
      <i/>
      <sz val="15"/>
      <name val="Avenir Next Regular"/>
    </font>
    <font>
      <i/>
      <sz val="12"/>
      <name val="Avenir Next Regular"/>
    </font>
    <font>
      <sz val="11"/>
      <color theme="1"/>
      <name val="Avenir Next Regular"/>
    </font>
    <font>
      <b/>
      <sz val="11"/>
      <color theme="1"/>
      <name val="Avenir Next Regular"/>
    </font>
    <font>
      <u/>
      <sz val="12"/>
      <color theme="1"/>
      <name val="Avenir Next Regular"/>
    </font>
    <font>
      <b/>
      <i/>
      <sz val="13"/>
      <color theme="0"/>
      <name val="Avenir Next Regular"/>
    </font>
    <font>
      <i/>
      <sz val="10"/>
      <name val="Avenir Next Regular"/>
    </font>
    <font>
      <sz val="16"/>
      <color rgb="FFC00000"/>
      <name val="Avenir Next Regular"/>
    </font>
    <font>
      <i/>
      <sz val="22"/>
      <color theme="1"/>
      <name val="Avenir Next Regular"/>
    </font>
    <font>
      <b/>
      <sz val="22"/>
      <color rgb="FF167169"/>
      <name val="Avenir Next Regular"/>
    </font>
    <font>
      <b/>
      <i/>
      <u/>
      <sz val="12"/>
      <color theme="1"/>
      <name val="Avenir Next Regular"/>
    </font>
    <font>
      <i/>
      <sz val="12"/>
      <color theme="10"/>
      <name val="Avenir Next Regular"/>
    </font>
    <font>
      <i/>
      <sz val="18"/>
      <color theme="1"/>
      <name val="Avenir Next Regular"/>
    </font>
    <font>
      <i/>
      <sz val="14"/>
      <color rgb="FF167069"/>
      <name val="Avenir Next Regular"/>
    </font>
    <font>
      <sz val="18"/>
      <color rgb="FFC61B1D"/>
      <name val="Avenir Next Regular"/>
    </font>
    <font>
      <sz val="8"/>
      <name val="Calibri"/>
      <family val="2"/>
      <scheme val="minor"/>
    </font>
    <font>
      <b/>
      <sz val="20"/>
      <color theme="0"/>
      <name val="Avenir Next Regular"/>
    </font>
    <font>
      <sz val="20"/>
      <color theme="0"/>
      <name val="Avenir Next Regular"/>
    </font>
    <font>
      <i/>
      <sz val="16"/>
      <color theme="1"/>
      <name val="Avenir Next Regular"/>
    </font>
    <font>
      <b/>
      <sz val="18"/>
      <name val="Avenir Next Regular"/>
    </font>
    <font>
      <b/>
      <sz val="20"/>
      <color rgb="FF0070C0"/>
      <name val="Avenir Next Regular"/>
    </font>
    <font>
      <i/>
      <sz val="9"/>
      <color rgb="FF0070C0"/>
      <name val="Avenir Next Regular"/>
    </font>
    <font>
      <b/>
      <i/>
      <sz val="12"/>
      <color rgb="FF0070C0"/>
      <name val="Avenir Next Regular"/>
    </font>
    <font>
      <sz val="24"/>
      <color theme="0"/>
      <name val="Avenir Next Regular"/>
    </font>
    <font>
      <sz val="20"/>
      <name val="Avenir Next Regular"/>
    </font>
    <font>
      <b/>
      <sz val="16"/>
      <color rgb="FF0070C0"/>
      <name val="Avenir Next Regular"/>
    </font>
    <font>
      <sz val="36"/>
      <color theme="1"/>
      <name val="Avenir Next Regular"/>
    </font>
    <font>
      <b/>
      <sz val="24"/>
      <color rgb="FF167069"/>
      <name val="Avenir Next Regular"/>
    </font>
  </fonts>
  <fills count="2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E6F4F3"/>
        <bgColor indexed="64"/>
      </patternFill>
    </fill>
    <fill>
      <patternFill patternType="solid">
        <fgColor rgb="FF4BB9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6F5F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167169"/>
        <bgColor indexed="64"/>
      </patternFill>
    </fill>
    <fill>
      <patternFill patternType="solid">
        <fgColor rgb="FF167169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F4F4"/>
        <bgColor indexed="64"/>
      </patternFill>
    </fill>
    <fill>
      <patternFill patternType="solid">
        <fgColor rgb="FF16706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0EEEB"/>
        <bgColor indexed="64"/>
      </patternFill>
    </fill>
    <fill>
      <patternFill patternType="solid">
        <fgColor rgb="FF4CB9B2"/>
        <bgColor indexed="64"/>
      </patternFill>
    </fill>
  </fills>
  <borders count="60">
    <border>
      <left/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24994659260841701"/>
      </left>
      <right/>
      <top style="thin">
        <color auto="1"/>
      </top>
      <bottom/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rgb="FF4BB9B2"/>
      </left>
      <right style="thin">
        <color theme="0" tint="-0.24994659260841701"/>
      </right>
      <top style="thin">
        <color rgb="FF4BB9B2"/>
      </top>
      <bottom/>
      <diagonal/>
    </border>
    <border>
      <left style="thin">
        <color theme="0" tint="-0.24994659260841701"/>
      </left>
      <right/>
      <top style="thin">
        <color rgb="FF4BB9B2"/>
      </top>
      <bottom/>
      <diagonal/>
    </border>
    <border>
      <left style="thin">
        <color theme="0" tint="-0.24994659260841701"/>
      </left>
      <right style="thin">
        <color rgb="FF4BB9B2"/>
      </right>
      <top style="thin">
        <color rgb="FF4BB9B2"/>
      </top>
      <bottom/>
      <diagonal/>
    </border>
    <border>
      <left/>
      <right style="thin">
        <color theme="0" tint="-0.24994659260841701"/>
      </right>
      <top style="thin">
        <color rgb="FF4BB9B2"/>
      </top>
      <bottom/>
      <diagonal/>
    </border>
    <border>
      <left style="thin">
        <color rgb="FF4BB9B2"/>
      </left>
      <right/>
      <top/>
      <bottom style="thin">
        <color rgb="FF4BB9B2"/>
      </bottom>
      <diagonal/>
    </border>
    <border>
      <left style="thin">
        <color theme="0" tint="-0.24994659260841701"/>
      </left>
      <right/>
      <top/>
      <bottom style="thin">
        <color rgb="FF4BB9B2"/>
      </bottom>
      <diagonal/>
    </border>
    <border>
      <left style="thin">
        <color rgb="FF4BB9B2"/>
      </left>
      <right style="thin">
        <color theme="0" tint="-0.24994659260841701"/>
      </right>
      <top/>
      <bottom style="thin">
        <color rgb="FF4BB9B2"/>
      </bottom>
      <diagonal/>
    </border>
    <border>
      <left style="thin">
        <color theme="0" tint="-0.24994659260841701"/>
      </left>
      <right style="thin">
        <color rgb="FF4BB9B2"/>
      </right>
      <top/>
      <bottom style="thin">
        <color rgb="FF4BB9B2"/>
      </bottom>
      <diagonal/>
    </border>
    <border>
      <left/>
      <right style="thin">
        <color theme="0" tint="-0.24994659260841701"/>
      </right>
      <top/>
      <bottom style="thin">
        <color rgb="FF4BB9B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4BB9B2"/>
      </left>
      <right/>
      <top style="thin">
        <color rgb="FF4BB9B2"/>
      </top>
      <bottom/>
      <diagonal/>
    </border>
    <border>
      <left/>
      <right/>
      <top style="thin">
        <color rgb="FF4BB9B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4BB9B2"/>
      </top>
      <bottom/>
      <diagonal/>
    </border>
    <border>
      <left style="thin">
        <color rgb="FFBFBFBF"/>
      </left>
      <right style="thin">
        <color rgb="FFBFBFBF"/>
      </right>
      <top style="thin">
        <color rgb="FF4BB9B2"/>
      </top>
      <bottom/>
      <diagonal/>
    </border>
    <border>
      <left/>
      <right style="thin">
        <color rgb="FF4BB9B2"/>
      </right>
      <top style="thin">
        <color rgb="FF4BB9B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rgb="FF4BB9B2"/>
      </bottom>
      <diagonal/>
    </border>
    <border>
      <left style="thin">
        <color theme="0"/>
      </left>
      <right/>
      <top/>
      <bottom/>
      <diagonal/>
    </border>
    <border>
      <left style="thin">
        <color rgb="FF167069"/>
      </left>
      <right style="thin">
        <color rgb="FF167069"/>
      </right>
      <top style="thin">
        <color rgb="FF167069"/>
      </top>
      <bottom style="thin">
        <color rgb="FF167069"/>
      </bottom>
      <diagonal/>
    </border>
    <border>
      <left style="thin">
        <color rgb="FF167069"/>
      </left>
      <right/>
      <top/>
      <bottom style="thin">
        <color rgb="FF167069"/>
      </bottom>
      <diagonal/>
    </border>
    <border>
      <left/>
      <right style="thin">
        <color rgb="FF167069"/>
      </right>
      <top/>
      <bottom style="thin">
        <color rgb="FF167069"/>
      </bottom>
      <diagonal/>
    </border>
    <border>
      <left style="thin">
        <color rgb="FF167069"/>
      </left>
      <right/>
      <top style="thin">
        <color rgb="FF167069"/>
      </top>
      <bottom style="thin">
        <color rgb="FF167069"/>
      </bottom>
      <diagonal/>
    </border>
    <border>
      <left/>
      <right style="thin">
        <color rgb="FF167069"/>
      </right>
      <top style="thin">
        <color rgb="FF167069"/>
      </top>
      <bottom style="thin">
        <color rgb="FF167069"/>
      </bottom>
      <diagonal/>
    </border>
    <border>
      <left style="thin">
        <color rgb="FF167069"/>
      </left>
      <right style="thin">
        <color rgb="FF167069"/>
      </right>
      <top/>
      <bottom style="thin">
        <color rgb="FF167069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Fill="1"/>
    <xf numFmtId="0" fontId="9" fillId="0" borderId="0" xfId="0" applyFont="1" applyFill="1" applyBorder="1" applyAlignment="1">
      <alignment horizontal="centerContinuous"/>
    </xf>
    <xf numFmtId="0" fontId="11" fillId="0" borderId="0" xfId="0" applyFont="1" applyFill="1" applyBorder="1" applyAlignment="1">
      <alignment horizontal="centerContinuous"/>
    </xf>
    <xf numFmtId="0" fontId="12" fillId="0" borderId="0" xfId="0" applyFont="1" applyFill="1" applyAlignment="1">
      <alignment horizontal="left" vertical="center" indent="1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6" fontId="14" fillId="8" borderId="0" xfId="0" applyNumberFormat="1" applyFont="1" applyFill="1" applyAlignment="1" applyProtection="1">
      <alignment horizontal="center" vertical="center"/>
      <protection locked="0"/>
    </xf>
    <xf numFmtId="9" fontId="14" fillId="8" borderId="0" xfId="0" applyNumberFormat="1" applyFont="1" applyFill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6" fontId="10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left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vertical="center"/>
    </xf>
    <xf numFmtId="0" fontId="12" fillId="9" borderId="0" xfId="0" applyFont="1" applyFill="1" applyBorder="1" applyAlignment="1">
      <alignment vertical="center"/>
    </xf>
    <xf numFmtId="0" fontId="18" fillId="9" borderId="0" xfId="0" applyFont="1" applyFill="1" applyBorder="1" applyAlignment="1">
      <alignment horizontal="left" vertical="center"/>
    </xf>
    <xf numFmtId="0" fontId="18" fillId="9" borderId="0" xfId="0" applyFont="1" applyFill="1" applyBorder="1" applyAlignment="1">
      <alignment horizontal="center" vertical="center"/>
    </xf>
    <xf numFmtId="0" fontId="18" fillId="9" borderId="31" xfId="0" applyFont="1" applyFill="1" applyBorder="1" applyAlignment="1">
      <alignment horizontal="left" vertical="center"/>
    </xf>
    <xf numFmtId="0" fontId="18" fillId="9" borderId="31" xfId="0" applyFont="1" applyFill="1" applyBorder="1" applyAlignment="1">
      <alignment horizontal="center" vertical="center"/>
    </xf>
    <xf numFmtId="0" fontId="18" fillId="9" borderId="31" xfId="0" applyFont="1" applyFill="1" applyBorder="1" applyAlignment="1">
      <alignment vertical="center"/>
    </xf>
    <xf numFmtId="0" fontId="17" fillId="9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10" borderId="32" xfId="0" applyFont="1" applyFill="1" applyBorder="1" applyAlignment="1">
      <alignment horizontal="center" vertical="center" wrapText="1"/>
    </xf>
    <xf numFmtId="0" fontId="20" fillId="10" borderId="33" xfId="0" applyFont="1" applyFill="1" applyBorder="1" applyAlignment="1">
      <alignment horizontal="center" vertical="center" wrapText="1"/>
    </xf>
    <xf numFmtId="0" fontId="20" fillId="10" borderId="32" xfId="0" applyFont="1" applyFill="1" applyBorder="1" applyAlignment="1">
      <alignment horizontal="centerContinuous" vertical="center" wrapText="1"/>
    </xf>
    <xf numFmtId="0" fontId="20" fillId="10" borderId="34" xfId="0" applyFont="1" applyFill="1" applyBorder="1" applyAlignment="1">
      <alignment horizontal="centerContinuous" vertical="center" wrapText="1"/>
    </xf>
    <xf numFmtId="0" fontId="20" fillId="10" borderId="35" xfId="0" applyFont="1" applyFill="1" applyBorder="1" applyAlignment="1">
      <alignment horizontal="centerContinuous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indent="1"/>
    </xf>
    <xf numFmtId="3" fontId="13" fillId="0" borderId="0" xfId="0" applyNumberFormat="1" applyFont="1" applyFill="1" applyBorder="1" applyAlignment="1">
      <alignment horizontal="center" vertical="center"/>
    </xf>
    <xf numFmtId="168" fontId="14" fillId="6" borderId="36" xfId="0" applyNumberFormat="1" applyFont="1" applyFill="1" applyBorder="1" applyAlignment="1" applyProtection="1">
      <alignment horizontal="center" vertical="center"/>
      <protection locked="0"/>
    </xf>
    <xf numFmtId="3" fontId="14" fillId="8" borderId="37" xfId="0" applyNumberFormat="1" applyFont="1" applyFill="1" applyBorder="1" applyAlignment="1" applyProtection="1">
      <alignment horizontal="center" vertical="center"/>
      <protection locked="0"/>
    </xf>
    <xf numFmtId="168" fontId="22" fillId="0" borderId="38" xfId="0" applyNumberFormat="1" applyFont="1" applyFill="1" applyBorder="1" applyAlignment="1">
      <alignment horizontal="center" vertical="center"/>
    </xf>
    <xf numFmtId="3" fontId="14" fillId="8" borderId="39" xfId="0" applyNumberFormat="1" applyFont="1" applyFill="1" applyBorder="1" applyAlignment="1" applyProtection="1">
      <alignment horizontal="center" vertical="center"/>
      <protection locked="0"/>
    </xf>
    <xf numFmtId="168" fontId="14" fillId="8" borderId="40" xfId="0" applyNumberFormat="1" applyFont="1" applyFill="1" applyBorder="1" applyAlignment="1" applyProtection="1">
      <alignment horizontal="center" vertical="center"/>
      <protection locked="0"/>
    </xf>
    <xf numFmtId="3" fontId="13" fillId="0" borderId="39" xfId="0" applyNumberFormat="1" applyFont="1" applyFill="1" applyBorder="1" applyAlignment="1">
      <alignment horizontal="center" vertical="center"/>
    </xf>
    <xf numFmtId="171" fontId="13" fillId="0" borderId="39" xfId="0" applyNumberFormat="1" applyFont="1" applyFill="1" applyBorder="1" applyAlignment="1">
      <alignment horizontal="center" vertical="center"/>
    </xf>
    <xf numFmtId="6" fontId="13" fillId="0" borderId="18" xfId="0" applyNumberFormat="1" applyFont="1" applyFill="1" applyBorder="1" applyAlignment="1">
      <alignment horizontal="center" vertical="center"/>
    </xf>
    <xf numFmtId="6" fontId="13" fillId="0" borderId="31" xfId="0" applyNumberFormat="1" applyFont="1" applyFill="1" applyBorder="1" applyAlignment="1">
      <alignment horizontal="center" vertical="center"/>
    </xf>
    <xf numFmtId="6" fontId="13" fillId="5" borderId="31" xfId="0" applyNumberFormat="1" applyFont="1" applyFill="1" applyBorder="1" applyAlignment="1">
      <alignment horizontal="center" vertical="center"/>
    </xf>
    <xf numFmtId="168" fontId="13" fillId="0" borderId="3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38" fontId="1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3" fontId="5" fillId="0" borderId="0" xfId="0" applyNumberFormat="1" applyFont="1" applyFill="1" applyBorder="1" applyAlignment="1">
      <alignment horizontal="center" vertical="center"/>
    </xf>
    <xf numFmtId="168" fontId="6" fillId="0" borderId="0" xfId="0" applyNumberFormat="1" applyFont="1" applyFill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" vertical="center"/>
    </xf>
    <xf numFmtId="168" fontId="6" fillId="0" borderId="31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171" fontId="5" fillId="0" borderId="31" xfId="0" applyNumberFormat="1" applyFont="1" applyFill="1" applyBorder="1" applyAlignment="1">
      <alignment horizontal="center" vertical="center"/>
    </xf>
    <xf numFmtId="6" fontId="5" fillId="0" borderId="31" xfId="0" applyNumberFormat="1" applyFont="1" applyFill="1" applyBorder="1" applyAlignment="1">
      <alignment horizontal="center" vertical="center"/>
    </xf>
    <xf numFmtId="168" fontId="5" fillId="0" borderId="3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5" fillId="10" borderId="0" xfId="0" applyFont="1" applyFill="1" applyBorder="1" applyAlignment="1">
      <alignment horizontal="centerContinuous" vertical="center" wrapText="1"/>
    </xf>
    <xf numFmtId="3" fontId="23" fillId="10" borderId="31" xfId="0" applyNumberFormat="1" applyFont="1" applyFill="1" applyBorder="1" applyAlignment="1">
      <alignment horizontal="centerContinuous" vertical="center"/>
    </xf>
    <xf numFmtId="0" fontId="24" fillId="0" borderId="0" xfId="0" applyFont="1" applyFill="1" applyBorder="1" applyAlignment="1">
      <alignment horizontal="left" vertical="center" wrapText="1" indent="1"/>
    </xf>
    <xf numFmtId="0" fontId="21" fillId="0" borderId="0" xfId="0" applyFont="1" applyFill="1" applyBorder="1" applyAlignment="1">
      <alignment horizontal="center" vertical="center" wrapText="1"/>
    </xf>
    <xf numFmtId="0" fontId="20" fillId="10" borderId="41" xfId="0" applyFont="1" applyFill="1" applyBorder="1" applyAlignment="1">
      <alignment horizontal="center" vertical="center" wrapText="1"/>
    </xf>
    <xf numFmtId="0" fontId="20" fillId="10" borderId="42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3" fontId="14" fillId="6" borderId="0" xfId="0" applyNumberFormat="1" applyFont="1" applyFill="1" applyBorder="1" applyAlignment="1" applyProtection="1">
      <alignment horizontal="center" vertical="center"/>
      <protection locked="0"/>
    </xf>
    <xf numFmtId="8" fontId="14" fillId="8" borderId="31" xfId="0" applyNumberFormat="1" applyFont="1" applyFill="1" applyBorder="1" applyAlignment="1" applyProtection="1">
      <alignment horizontal="center" vertical="center"/>
      <protection locked="0"/>
    </xf>
    <xf numFmtId="168" fontId="22" fillId="0" borderId="31" xfId="0" applyNumberFormat="1" applyFont="1" applyFill="1" applyBorder="1" applyAlignment="1">
      <alignment horizontal="center" vertical="center"/>
    </xf>
    <xf numFmtId="3" fontId="22" fillId="0" borderId="31" xfId="0" applyNumberFormat="1" applyFont="1" applyFill="1" applyBorder="1" applyAlignment="1">
      <alignment horizontal="center" vertical="center"/>
    </xf>
    <xf numFmtId="171" fontId="13" fillId="0" borderId="31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 applyProtection="1">
      <alignment horizontal="center" vertical="center"/>
      <protection locked="0"/>
    </xf>
    <xf numFmtId="8" fontId="14" fillId="0" borderId="31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>
      <alignment horizontal="left" vertical="center" indent="1"/>
    </xf>
    <xf numFmtId="6" fontId="26" fillId="0" borderId="31" xfId="0" applyNumberFormat="1" applyFont="1" applyFill="1" applyBorder="1" applyAlignment="1">
      <alignment horizontal="center" vertical="center"/>
    </xf>
    <xf numFmtId="168" fontId="12" fillId="0" borderId="31" xfId="0" applyNumberFormat="1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 vertical="center"/>
    </xf>
    <xf numFmtId="6" fontId="26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vertical="center"/>
    </xf>
    <xf numFmtId="3" fontId="22" fillId="0" borderId="44" xfId="0" applyNumberFormat="1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vertical="center" wrapText="1"/>
    </xf>
    <xf numFmtId="6" fontId="22" fillId="0" borderId="46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/>
    </xf>
    <xf numFmtId="0" fontId="26" fillId="9" borderId="0" xfId="0" applyFont="1" applyFill="1" applyBorder="1" applyAlignment="1">
      <alignment vertical="center"/>
    </xf>
    <xf numFmtId="3" fontId="5" fillId="9" borderId="0" xfId="0" applyNumberFormat="1" applyFont="1" applyFill="1" applyBorder="1" applyAlignment="1">
      <alignment horizontal="center" vertical="center"/>
    </xf>
    <xf numFmtId="0" fontId="27" fillId="9" borderId="0" xfId="0" applyFont="1" applyFill="1" applyBorder="1" applyAlignment="1">
      <alignment horizontal="center" wrapText="1"/>
    </xf>
    <xf numFmtId="3" fontId="5" fillId="9" borderId="31" xfId="0" applyNumberFormat="1" applyFont="1" applyFill="1" applyBorder="1" applyAlignment="1">
      <alignment horizontal="center" vertical="center"/>
    </xf>
    <xf numFmtId="0" fontId="27" fillId="9" borderId="31" xfId="0" applyFont="1" applyFill="1" applyBorder="1" applyAlignment="1">
      <alignment horizontal="center" wrapText="1"/>
    </xf>
    <xf numFmtId="171" fontId="5" fillId="9" borderId="31" xfId="0" applyNumberFormat="1" applyFont="1" applyFill="1" applyBorder="1" applyAlignment="1">
      <alignment horizontal="center" vertical="center"/>
    </xf>
    <xf numFmtId="6" fontId="5" fillId="9" borderId="31" xfId="0" applyNumberFormat="1" applyFont="1" applyFill="1" applyBorder="1" applyAlignment="1">
      <alignment horizontal="center" vertical="center"/>
    </xf>
    <xf numFmtId="168" fontId="5" fillId="9" borderId="31" xfId="0" applyNumberFormat="1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center" wrapText="1"/>
    </xf>
    <xf numFmtId="0" fontId="15" fillId="11" borderId="47" xfId="0" applyFont="1" applyFill="1" applyBorder="1" applyAlignment="1">
      <alignment horizontal="centerContinuous" vertical="center" wrapText="1"/>
    </xf>
    <xf numFmtId="0" fontId="15" fillId="11" borderId="48" xfId="0" applyFont="1" applyFill="1" applyBorder="1" applyAlignment="1">
      <alignment horizontal="centerContinuous" vertical="center" wrapText="1"/>
    </xf>
    <xf numFmtId="0" fontId="15" fillId="11" borderId="32" xfId="0" applyFont="1" applyFill="1" applyBorder="1" applyAlignment="1">
      <alignment horizontal="centerContinuous" vertical="center" wrapText="1"/>
    </xf>
    <xf numFmtId="0" fontId="15" fillId="11" borderId="34" xfId="0" applyFont="1" applyFill="1" applyBorder="1" applyAlignment="1">
      <alignment horizontal="centerContinuous" vertical="center" wrapText="1"/>
    </xf>
    <xf numFmtId="0" fontId="15" fillId="11" borderId="35" xfId="0" applyFont="1" applyFill="1" applyBorder="1" applyAlignment="1">
      <alignment horizontal="centerContinuous" vertical="center" wrapText="1"/>
    </xf>
    <xf numFmtId="0" fontId="15" fillId="11" borderId="49" xfId="0" applyFont="1" applyFill="1" applyBorder="1" applyAlignment="1">
      <alignment horizontal="centerContinuous" vertical="center" wrapText="1"/>
    </xf>
    <xf numFmtId="0" fontId="29" fillId="12" borderId="50" xfId="0" applyFont="1" applyFill="1" applyBorder="1" applyAlignment="1">
      <alignment horizontal="centerContinuous" vertical="center" wrapText="1"/>
    </xf>
    <xf numFmtId="0" fontId="29" fillId="12" borderId="51" xfId="0" applyFont="1" applyFill="1" applyBorder="1" applyAlignment="1">
      <alignment horizontal="centerContinuous" vertical="center" wrapText="1"/>
    </xf>
    <xf numFmtId="0" fontId="28" fillId="0" borderId="18" xfId="0" applyFont="1" applyFill="1" applyBorder="1" applyAlignment="1">
      <alignment horizontal="center" wrapText="1"/>
    </xf>
    <xf numFmtId="0" fontId="28" fillId="0" borderId="31" xfId="0" applyFont="1" applyFill="1" applyBorder="1" applyAlignment="1">
      <alignment horizontal="center" wrapText="1"/>
    </xf>
    <xf numFmtId="0" fontId="21" fillId="0" borderId="31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wrapText="1"/>
    </xf>
    <xf numFmtId="3" fontId="13" fillId="0" borderId="37" xfId="0" applyNumberFormat="1" applyFont="1" applyFill="1" applyBorder="1" applyAlignment="1">
      <alignment horizontal="center" vertical="center"/>
    </xf>
    <xf numFmtId="168" fontId="14" fillId="6" borderId="38" xfId="0" applyNumberFormat="1" applyFont="1" applyFill="1" applyBorder="1" applyAlignment="1" applyProtection="1">
      <alignment horizontal="center" vertical="center"/>
      <protection locked="0"/>
    </xf>
    <xf numFmtId="168" fontId="14" fillId="6" borderId="40" xfId="0" applyNumberFormat="1" applyFont="1" applyFill="1" applyBorder="1" applyAlignment="1" applyProtection="1">
      <alignment horizontal="center" vertical="center"/>
      <protection locked="0"/>
    </xf>
    <xf numFmtId="3" fontId="13" fillId="0" borderId="52" xfId="0" applyNumberFormat="1" applyFont="1" applyFill="1" applyBorder="1" applyAlignment="1">
      <alignment horizontal="center" vertical="center"/>
    </xf>
    <xf numFmtId="168" fontId="14" fillId="6" borderId="52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/>
    <xf numFmtId="2" fontId="5" fillId="0" borderId="0" xfId="0" applyNumberFormat="1" applyFont="1" applyFill="1" applyBorder="1"/>
    <xf numFmtId="0" fontId="23" fillId="0" borderId="0" xfId="0" applyFont="1" applyFill="1" applyBorder="1" applyAlignment="1">
      <alignment horizontal="left" vertical="center" indent="1"/>
    </xf>
    <xf numFmtId="3" fontId="23" fillId="0" borderId="0" xfId="0" applyNumberFormat="1" applyFont="1" applyFill="1" applyBorder="1" applyAlignment="1">
      <alignment horizontal="center" vertical="center"/>
    </xf>
    <xf numFmtId="0" fontId="15" fillId="11" borderId="0" xfId="0" applyFont="1" applyFill="1" applyBorder="1" applyAlignment="1">
      <alignment horizontal="centerContinuous" vertical="center" wrapText="1"/>
    </xf>
    <xf numFmtId="3" fontId="23" fillId="11" borderId="31" xfId="0" applyNumberFormat="1" applyFont="1" applyFill="1" applyBorder="1" applyAlignment="1">
      <alignment horizontal="centerContinuous" vertical="center"/>
    </xf>
    <xf numFmtId="168" fontId="30" fillId="0" borderId="31" xfId="0" applyNumberFormat="1" applyFont="1" applyFill="1" applyBorder="1" applyAlignment="1">
      <alignment horizontal="center" vertical="center"/>
    </xf>
    <xf numFmtId="3" fontId="30" fillId="0" borderId="31" xfId="0" applyNumberFormat="1" applyFont="1" applyFill="1" applyBorder="1" applyAlignment="1">
      <alignment horizontal="center" vertical="center"/>
    </xf>
    <xf numFmtId="171" fontId="23" fillId="0" borderId="31" xfId="0" applyNumberFormat="1" applyFont="1" applyFill="1" applyBorder="1" applyAlignment="1">
      <alignment horizontal="center" vertical="center"/>
    </xf>
    <xf numFmtId="6" fontId="23" fillId="0" borderId="31" xfId="0" applyNumberFormat="1" applyFont="1" applyFill="1" applyBorder="1" applyAlignment="1">
      <alignment horizontal="center" vertical="center"/>
    </xf>
    <xf numFmtId="168" fontId="23" fillId="0" borderId="31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2" fontId="23" fillId="0" borderId="0" xfId="0" applyNumberFormat="1" applyFont="1" applyFill="1" applyBorder="1" applyAlignment="1">
      <alignment vertical="center"/>
    </xf>
    <xf numFmtId="0" fontId="20" fillId="11" borderId="41" xfId="0" applyFont="1" applyFill="1" applyBorder="1" applyAlignment="1">
      <alignment horizontal="center" vertical="center" wrapText="1"/>
    </xf>
    <xf numFmtId="0" fontId="20" fillId="11" borderId="42" xfId="0" applyFont="1" applyFill="1" applyBorder="1" applyAlignment="1">
      <alignment horizontal="center" vertical="center" wrapText="1"/>
    </xf>
    <xf numFmtId="168" fontId="13" fillId="0" borderId="31" xfId="1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/>
    <xf numFmtId="168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/>
    <xf numFmtId="168" fontId="22" fillId="0" borderId="31" xfId="0" applyNumberFormat="1" applyFont="1" applyFill="1" applyBorder="1" applyAlignment="1" applyProtection="1">
      <alignment horizontal="center" vertical="center"/>
      <protection locked="0"/>
    </xf>
    <xf numFmtId="165" fontId="14" fillId="13" borderId="0" xfId="0" applyNumberFormat="1" applyFont="1" applyFill="1" applyBorder="1"/>
    <xf numFmtId="2" fontId="14" fillId="13" borderId="0" xfId="0" applyNumberFormat="1" applyFont="1" applyFill="1" applyBorder="1"/>
    <xf numFmtId="165" fontId="14" fillId="0" borderId="0" xfId="0" applyNumberFormat="1" applyFont="1" applyFill="1" applyBorder="1"/>
    <xf numFmtId="2" fontId="14" fillId="0" borderId="0" xfId="0" applyNumberFormat="1" applyFont="1" applyFill="1" applyBorder="1"/>
    <xf numFmtId="0" fontId="22" fillId="0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 wrapText="1"/>
    </xf>
    <xf numFmtId="6" fontId="22" fillId="0" borderId="31" xfId="0" applyNumberFormat="1" applyFont="1" applyFill="1" applyBorder="1" applyAlignment="1">
      <alignment horizontal="center" vertical="center"/>
    </xf>
    <xf numFmtId="165" fontId="14" fillId="0" borderId="0" xfId="0" applyNumberFormat="1" applyFont="1" applyFill="1" applyBorder="1" applyAlignment="1">
      <alignment vertical="center"/>
    </xf>
    <xf numFmtId="2" fontId="14" fillId="0" borderId="0" xfId="0" applyNumberFormat="1" applyFont="1" applyFill="1" applyBorder="1" applyAlignment="1">
      <alignment vertical="center"/>
    </xf>
    <xf numFmtId="2" fontId="22" fillId="0" borderId="0" xfId="0" applyNumberFormat="1" applyFont="1" applyFill="1" applyBorder="1"/>
    <xf numFmtId="0" fontId="5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6" fontId="31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 inden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171" fontId="31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6" fontId="31" fillId="0" borderId="0" xfId="0" applyNumberFormat="1" applyFont="1" applyFill="1" applyAlignment="1">
      <alignment horizontal="center" vertical="center" wrapText="1"/>
    </xf>
    <xf numFmtId="9" fontId="31" fillId="0" borderId="0" xfId="0" applyNumberFormat="1" applyFont="1" applyFill="1" applyAlignment="1">
      <alignment horizontal="center" vertical="center" wrapText="1"/>
    </xf>
    <xf numFmtId="6" fontId="31" fillId="6" borderId="0" xfId="0" applyNumberFormat="1" applyFont="1" applyFill="1" applyAlignment="1">
      <alignment horizontal="center" vertical="center" wrapText="1"/>
    </xf>
    <xf numFmtId="9" fontId="31" fillId="6" borderId="0" xfId="0" applyNumberFormat="1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6" fontId="34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20" fillId="6" borderId="0" xfId="0" applyFont="1" applyFill="1" applyAlignment="1">
      <alignment vertical="center"/>
    </xf>
    <xf numFmtId="0" fontId="20" fillId="6" borderId="0" xfId="0" applyFont="1" applyFill="1" applyAlignment="1">
      <alignment vertical="center" wrapText="1"/>
    </xf>
    <xf numFmtId="0" fontId="24" fillId="6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38" fillId="0" borderId="0" xfId="0" applyFont="1" applyFill="1" applyAlignment="1">
      <alignment vertical="center" wrapText="1"/>
    </xf>
    <xf numFmtId="0" fontId="39" fillId="0" borderId="0" xfId="0" applyFont="1" applyAlignment="1">
      <alignment horizontal="left" vertical="center" wrapText="1" indent="2"/>
    </xf>
    <xf numFmtId="0" fontId="39" fillId="0" borderId="0" xfId="0" applyFont="1" applyAlignment="1">
      <alignment horizontal="left" vertical="center" wrapText="1" indent="1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vertical="center" wrapText="1"/>
    </xf>
    <xf numFmtId="0" fontId="40" fillId="0" borderId="0" xfId="0" applyFont="1"/>
    <xf numFmtId="0" fontId="41" fillId="0" borderId="0" xfId="0" applyFont="1"/>
    <xf numFmtId="0" fontId="42" fillId="0" borderId="0" xfId="0" applyFont="1" applyAlignment="1">
      <alignment horizontal="right"/>
    </xf>
    <xf numFmtId="0" fontId="17" fillId="0" borderId="0" xfId="0" applyFont="1"/>
    <xf numFmtId="0" fontId="11" fillId="2" borderId="0" xfId="0" applyFont="1" applyFill="1" applyAlignment="1">
      <alignment horizontal="left" vertical="center"/>
    </xf>
    <xf numFmtId="0" fontId="17" fillId="3" borderId="1" xfId="0" applyFont="1" applyFill="1" applyBorder="1" applyAlignment="1" applyProtection="1">
      <alignment horizontal="left" vertical="center" indent="1"/>
      <protection locked="0"/>
    </xf>
    <xf numFmtId="0" fontId="10" fillId="3" borderId="2" xfId="0" applyFont="1" applyFill="1" applyBorder="1" applyAlignment="1">
      <alignment vertical="center"/>
    </xf>
    <xf numFmtId="0" fontId="20" fillId="2" borderId="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 applyProtection="1">
      <alignment horizontal="left" vertical="center" indent="1"/>
      <protection locked="0"/>
    </xf>
    <xf numFmtId="0" fontId="10" fillId="0" borderId="6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6" fontId="10" fillId="3" borderId="1" xfId="0" applyNumberFormat="1" applyFont="1" applyFill="1" applyBorder="1" applyAlignment="1" applyProtection="1">
      <alignment horizontal="right" vertical="center" indent="1"/>
    </xf>
    <xf numFmtId="6" fontId="10" fillId="3" borderId="2" xfId="0" applyNumberFormat="1" applyFont="1" applyFill="1" applyBorder="1" applyAlignment="1" applyProtection="1">
      <alignment vertical="center"/>
      <protection locked="0"/>
    </xf>
    <xf numFmtId="0" fontId="10" fillId="3" borderId="0" xfId="0" applyFont="1" applyFill="1"/>
    <xf numFmtId="166" fontId="45" fillId="3" borderId="0" xfId="3" applyNumberFormat="1" applyFont="1" applyFill="1" applyAlignment="1">
      <alignment horizontal="right"/>
    </xf>
    <xf numFmtId="9" fontId="43" fillId="0" borderId="0" xfId="0" applyNumberFormat="1" applyFont="1" applyFill="1" applyBorder="1" applyAlignment="1">
      <alignment horizontal="center" vertical="center"/>
    </xf>
    <xf numFmtId="167" fontId="10" fillId="0" borderId="0" xfId="3" applyNumberFormat="1" applyFont="1"/>
    <xf numFmtId="9" fontId="10" fillId="3" borderId="1" xfId="0" applyNumberFormat="1" applyFont="1" applyFill="1" applyBorder="1" applyAlignment="1" applyProtection="1">
      <alignment horizontal="right" vertical="center" indent="1"/>
    </xf>
    <xf numFmtId="9" fontId="10" fillId="3" borderId="2" xfId="0" applyNumberFormat="1" applyFont="1" applyFill="1" applyBorder="1" applyAlignment="1" applyProtection="1">
      <alignment horizontal="right" vertical="center" indent="1"/>
      <protection locked="0"/>
    </xf>
    <xf numFmtId="0" fontId="48" fillId="0" borderId="0" xfId="0" applyFont="1" applyFill="1"/>
    <xf numFmtId="166" fontId="49" fillId="0" borderId="0" xfId="3" applyNumberFormat="1" applyFont="1" applyFill="1" applyAlignment="1">
      <alignment horizontal="right"/>
    </xf>
    <xf numFmtId="0" fontId="43" fillId="0" borderId="0" xfId="0" applyFont="1" applyFill="1" applyBorder="1" applyAlignment="1">
      <alignment horizontal="center" vertical="center"/>
    </xf>
    <xf numFmtId="0" fontId="50" fillId="2" borderId="13" xfId="0" applyFont="1" applyFill="1" applyBorder="1" applyAlignment="1">
      <alignment vertical="center" wrapText="1"/>
    </xf>
    <xf numFmtId="0" fontId="50" fillId="2" borderId="13" xfId="0" applyFont="1" applyFill="1" applyBorder="1" applyAlignment="1">
      <alignment horizontal="centerContinuous" vertical="center" wrapText="1"/>
    </xf>
    <xf numFmtId="0" fontId="50" fillId="2" borderId="13" xfId="0" applyFont="1" applyFill="1" applyBorder="1" applyAlignment="1">
      <alignment horizontal="right" vertical="center" wrapText="1"/>
    </xf>
    <xf numFmtId="0" fontId="50" fillId="2" borderId="14" xfId="0" applyFont="1" applyFill="1" applyBorder="1" applyAlignment="1">
      <alignment horizontal="right" vertical="center" wrapText="1"/>
    </xf>
    <xf numFmtId="0" fontId="50" fillId="2" borderId="13" xfId="0" applyFont="1" applyFill="1" applyBorder="1" applyAlignment="1">
      <alignment horizontal="centerContinuous" vertical="center"/>
    </xf>
    <xf numFmtId="0" fontId="50" fillId="2" borderId="15" xfId="0" applyFont="1" applyFill="1" applyBorder="1" applyAlignment="1">
      <alignment horizontal="right" vertical="center" wrapText="1"/>
    </xf>
    <xf numFmtId="0" fontId="50" fillId="2" borderId="13" xfId="0" applyFont="1" applyFill="1" applyBorder="1" applyAlignment="1" applyProtection="1">
      <alignment horizontal="centerContinuous" vertical="center" wrapText="1"/>
    </xf>
    <xf numFmtId="0" fontId="50" fillId="2" borderId="13" xfId="0" applyFont="1" applyFill="1" applyBorder="1" applyAlignment="1" applyProtection="1">
      <alignment horizontal="centerContinuous" vertical="center"/>
    </xf>
    <xf numFmtId="0" fontId="51" fillId="0" borderId="0" xfId="0" applyFont="1" applyAlignment="1">
      <alignment vertical="center"/>
    </xf>
    <xf numFmtId="0" fontId="50" fillId="2" borderId="4" xfId="0" applyFont="1" applyFill="1" applyBorder="1" applyAlignment="1">
      <alignment vertical="center"/>
    </xf>
    <xf numFmtId="0" fontId="50" fillId="2" borderId="16" xfId="0" applyFont="1" applyFill="1" applyBorder="1" applyAlignment="1">
      <alignment vertical="center" wrapText="1"/>
    </xf>
    <xf numFmtId="0" fontId="50" fillId="2" borderId="16" xfId="0" applyFont="1" applyFill="1" applyBorder="1" applyAlignment="1">
      <alignment horizontal="right" vertical="center"/>
    </xf>
    <xf numFmtId="0" fontId="50" fillId="2" borderId="5" xfId="0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right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1" fillId="2" borderId="17" xfId="0" applyFont="1" applyFill="1" applyBorder="1" applyAlignment="1">
      <alignment horizontal="right" vertical="center" wrapText="1"/>
    </xf>
    <xf numFmtId="0" fontId="11" fillId="2" borderId="18" xfId="0" applyFont="1" applyFill="1" applyBorder="1" applyAlignment="1">
      <alignment horizontal="right" vertical="center" wrapText="1"/>
    </xf>
    <xf numFmtId="0" fontId="11" fillId="2" borderId="0" xfId="0" applyFont="1" applyFill="1" applyBorder="1" applyAlignment="1" applyProtection="1">
      <alignment horizontal="right" vertical="center" wrapText="1"/>
    </xf>
    <xf numFmtId="0" fontId="11" fillId="2" borderId="0" xfId="0" applyFont="1" applyFill="1" applyAlignment="1" applyProtection="1">
      <alignment horizontal="right" vertical="center" wrapText="1"/>
    </xf>
    <xf numFmtId="0" fontId="10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10" fillId="3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10" fillId="0" borderId="9" xfId="0" applyNumberFormat="1" applyFont="1" applyFill="1" applyBorder="1" applyAlignment="1">
      <alignment vertical="center"/>
    </xf>
    <xf numFmtId="0" fontId="10" fillId="0" borderId="0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0" xfId="0" applyFont="1" applyBorder="1" applyProtection="1"/>
    <xf numFmtId="0" fontId="10" fillId="0" borderId="0" xfId="0" applyFont="1" applyProtection="1"/>
    <xf numFmtId="0" fontId="10" fillId="0" borderId="8" xfId="0" applyFont="1" applyBorder="1"/>
    <xf numFmtId="3" fontId="10" fillId="0" borderId="0" xfId="0" applyNumberFormat="1" applyFont="1" applyBorder="1"/>
    <xf numFmtId="3" fontId="10" fillId="0" borderId="0" xfId="0" applyNumberFormat="1" applyFont="1" applyFill="1" applyBorder="1"/>
    <xf numFmtId="3" fontId="10" fillId="0" borderId="9" xfId="0" applyNumberFormat="1" applyFont="1" applyFill="1" applyBorder="1"/>
    <xf numFmtId="166" fontId="10" fillId="3" borderId="0" xfId="3" applyNumberFormat="1" applyFont="1" applyFill="1" applyProtection="1">
      <protection locked="0"/>
    </xf>
    <xf numFmtId="166" fontId="10" fillId="0" borderId="0" xfId="3" applyNumberFormat="1" applyFont="1" applyFill="1" applyBorder="1" applyProtection="1"/>
    <xf numFmtId="166" fontId="10" fillId="0" borderId="0" xfId="3" applyNumberFormat="1" applyFont="1" applyFill="1" applyBorder="1"/>
    <xf numFmtId="166" fontId="10" fillId="0" borderId="17" xfId="3" applyNumberFormat="1" applyFont="1" applyFill="1" applyBorder="1"/>
    <xf numFmtId="166" fontId="10" fillId="0" borderId="18" xfId="3" applyNumberFormat="1" applyFont="1" applyFill="1" applyBorder="1"/>
    <xf numFmtId="9" fontId="10" fillId="0" borderId="0" xfId="0" applyNumberFormat="1" applyFont="1" applyFill="1" applyBorder="1" applyProtection="1"/>
    <xf numFmtId="166" fontId="10" fillId="0" borderId="0" xfId="3" applyNumberFormat="1" applyFont="1" applyFill="1" applyProtection="1"/>
    <xf numFmtId="0" fontId="32" fillId="0" borderId="8" xfId="0" applyFont="1" applyBorder="1"/>
    <xf numFmtId="0" fontId="32" fillId="0" borderId="0" xfId="0" applyFont="1" applyBorder="1"/>
    <xf numFmtId="3" fontId="32" fillId="3" borderId="0" xfId="0" applyNumberFormat="1" applyFont="1" applyFill="1" applyBorder="1"/>
    <xf numFmtId="3" fontId="32" fillId="0" borderId="0" xfId="0" applyNumberFormat="1" applyFont="1" applyFill="1" applyBorder="1"/>
    <xf numFmtId="3" fontId="32" fillId="0" borderId="9" xfId="0" applyNumberFormat="1" applyFont="1" applyFill="1" applyBorder="1"/>
    <xf numFmtId="0" fontId="32" fillId="0" borderId="0" xfId="0" applyFont="1" applyAlignment="1">
      <alignment horizontal="left" indent="2"/>
    </xf>
    <xf numFmtId="166" fontId="32" fillId="0" borderId="0" xfId="3" applyNumberFormat="1" applyFont="1" applyFill="1" applyProtection="1"/>
    <xf numFmtId="166" fontId="32" fillId="0" borderId="0" xfId="3" applyNumberFormat="1" applyFont="1" applyFill="1" applyBorder="1" applyProtection="1"/>
    <xf numFmtId="166" fontId="32" fillId="0" borderId="0" xfId="3" applyNumberFormat="1" applyFont="1" applyFill="1" applyBorder="1"/>
    <xf numFmtId="166" fontId="32" fillId="0" borderId="17" xfId="3" applyNumberFormat="1" applyFont="1" applyFill="1" applyBorder="1"/>
    <xf numFmtId="9" fontId="32" fillId="3" borderId="0" xfId="4" applyFont="1" applyFill="1" applyBorder="1" applyProtection="1"/>
    <xf numFmtId="166" fontId="32" fillId="0" borderId="18" xfId="3" applyNumberFormat="1" applyFont="1" applyFill="1" applyBorder="1"/>
    <xf numFmtId="1" fontId="32" fillId="0" borderId="0" xfId="4" applyNumberFormat="1" applyFont="1" applyFill="1" applyProtection="1"/>
    <xf numFmtId="9" fontId="32" fillId="0" borderId="0" xfId="4" applyFont="1" applyFill="1" applyProtection="1"/>
    <xf numFmtId="0" fontId="32" fillId="0" borderId="0" xfId="0" applyFont="1"/>
    <xf numFmtId="0" fontId="17" fillId="0" borderId="8" xfId="0" applyFont="1" applyBorder="1"/>
    <xf numFmtId="0" fontId="17" fillId="0" borderId="0" xfId="0" applyFont="1" applyBorder="1"/>
    <xf numFmtId="3" fontId="53" fillId="0" borderId="0" xfId="0" applyNumberFormat="1" applyFont="1" applyBorder="1"/>
    <xf numFmtId="3" fontId="53" fillId="0" borderId="9" xfId="0" applyNumberFormat="1" applyFont="1" applyBorder="1"/>
    <xf numFmtId="0" fontId="32" fillId="0" borderId="0" xfId="0" applyFont="1" applyFill="1" applyAlignment="1">
      <alignment horizontal="left" indent="1"/>
    </xf>
    <xf numFmtId="9" fontId="32" fillId="0" borderId="0" xfId="4" applyFont="1" applyFill="1" applyBorder="1" applyProtection="1"/>
    <xf numFmtId="0" fontId="32" fillId="0" borderId="0" xfId="0" applyFont="1" applyFill="1"/>
    <xf numFmtId="0" fontId="17" fillId="0" borderId="8" xfId="0" applyFont="1" applyFill="1" applyBorder="1"/>
    <xf numFmtId="0" fontId="17" fillId="0" borderId="0" xfId="0" applyFont="1" applyFill="1" applyBorder="1"/>
    <xf numFmtId="3" fontId="53" fillId="0" borderId="0" xfId="0" applyNumberFormat="1" applyFont="1" applyFill="1" applyBorder="1"/>
    <xf numFmtId="166" fontId="10" fillId="0" borderId="0" xfId="3" applyNumberFormat="1" applyFont="1" applyBorder="1"/>
    <xf numFmtId="167" fontId="10" fillId="0" borderId="0" xfId="3" applyNumberFormat="1" applyFont="1" applyProtection="1"/>
    <xf numFmtId="167" fontId="10" fillId="0" borderId="0" xfId="3" applyNumberFormat="1" applyFont="1" applyFill="1" applyProtection="1"/>
    <xf numFmtId="3" fontId="10" fillId="3" borderId="0" xfId="0" applyNumberFormat="1" applyFont="1" applyFill="1" applyBorder="1" applyAlignment="1">
      <alignment horizontal="right" vertical="center"/>
    </xf>
    <xf numFmtId="168" fontId="32" fillId="0" borderId="0" xfId="4" applyNumberFormat="1" applyFont="1" applyFill="1" applyProtection="1"/>
    <xf numFmtId="168" fontId="32" fillId="0" borderId="0" xfId="4" applyNumberFormat="1" applyFont="1" applyFill="1" applyBorder="1" applyProtection="1"/>
    <xf numFmtId="168" fontId="32" fillId="0" borderId="0" xfId="4" applyNumberFormat="1" applyFont="1" applyFill="1" applyBorder="1"/>
    <xf numFmtId="168" fontId="32" fillId="0" borderId="17" xfId="4" applyNumberFormat="1" applyFont="1" applyFill="1" applyBorder="1"/>
    <xf numFmtId="168" fontId="32" fillId="3" borderId="0" xfId="4" applyNumberFormat="1" applyFont="1" applyFill="1" applyBorder="1" applyProtection="1">
      <protection locked="0"/>
    </xf>
    <xf numFmtId="168" fontId="32" fillId="0" borderId="18" xfId="4" applyNumberFormat="1" applyFont="1" applyFill="1" applyBorder="1"/>
    <xf numFmtId="168" fontId="32" fillId="0" borderId="0" xfId="4" applyNumberFormat="1" applyFont="1" applyFill="1" applyBorder="1" applyAlignment="1">
      <alignment horizontal="left" indent="2"/>
    </xf>
    <xf numFmtId="168" fontId="32" fillId="3" borderId="0" xfId="4" applyNumberFormat="1" applyFont="1" applyFill="1" applyProtection="1">
      <protection locked="0"/>
    </xf>
    <xf numFmtId="168" fontId="32" fillId="0" borderId="0" xfId="4" applyNumberFormat="1" applyFont="1" applyFill="1"/>
    <xf numFmtId="0" fontId="32" fillId="0" borderId="0" xfId="0" applyFont="1" applyAlignment="1">
      <alignment horizontal="left" indent="1"/>
    </xf>
    <xf numFmtId="168" fontId="32" fillId="0" borderId="0" xfId="4" applyNumberFormat="1" applyFont="1" applyFill="1" applyBorder="1" applyProtection="1">
      <protection locked="0"/>
    </xf>
    <xf numFmtId="169" fontId="10" fillId="0" borderId="0" xfId="3" applyNumberFormat="1" applyFont="1" applyBorder="1"/>
    <xf numFmtId="6" fontId="10" fillId="3" borderId="0" xfId="0" applyNumberFormat="1" applyFont="1" applyFill="1" applyBorder="1"/>
    <xf numFmtId="6" fontId="10" fillId="0" borderId="9" xfId="0" applyNumberFormat="1" applyFont="1" applyFill="1" applyBorder="1"/>
    <xf numFmtId="9" fontId="32" fillId="0" borderId="0" xfId="0" applyNumberFormat="1" applyFont="1" applyFill="1" applyProtection="1"/>
    <xf numFmtId="9" fontId="32" fillId="0" borderId="0" xfId="0" applyNumberFormat="1" applyFont="1" applyFill="1" applyBorder="1" applyProtection="1"/>
    <xf numFmtId="9" fontId="32" fillId="0" borderId="0" xfId="0" applyNumberFormat="1" applyFont="1" applyFill="1" applyBorder="1"/>
    <xf numFmtId="9" fontId="32" fillId="0" borderId="17" xfId="0" applyNumberFormat="1" applyFont="1" applyFill="1" applyBorder="1"/>
    <xf numFmtId="9" fontId="32" fillId="3" borderId="0" xfId="0" applyNumberFormat="1" applyFont="1" applyFill="1" applyBorder="1" applyProtection="1">
      <protection locked="0"/>
    </xf>
    <xf numFmtId="9" fontId="32" fillId="0" borderId="18" xfId="0" applyNumberFormat="1" applyFont="1" applyFill="1" applyBorder="1"/>
    <xf numFmtId="9" fontId="32" fillId="0" borderId="0" xfId="0" applyNumberFormat="1" applyFont="1" applyFill="1" applyBorder="1" applyAlignment="1">
      <alignment horizontal="left" indent="2"/>
    </xf>
    <xf numFmtId="9" fontId="32" fillId="3" borderId="0" xfId="0" applyNumberFormat="1" applyFont="1" applyFill="1" applyProtection="1">
      <protection locked="0"/>
    </xf>
    <xf numFmtId="9" fontId="32" fillId="0" borderId="0" xfId="0" applyNumberFormat="1" applyFont="1" applyFill="1"/>
    <xf numFmtId="170" fontId="10" fillId="0" borderId="0" xfId="0" applyNumberFormat="1" applyFont="1"/>
    <xf numFmtId="170" fontId="10" fillId="0" borderId="0" xfId="0" applyNumberFormat="1" applyFont="1" applyBorder="1" applyProtection="1"/>
    <xf numFmtId="170" fontId="10" fillId="0" borderId="17" xfId="0" applyNumberFormat="1" applyFont="1" applyFill="1" applyBorder="1"/>
    <xf numFmtId="170" fontId="10" fillId="0" borderId="0" xfId="0" applyNumberFormat="1" applyFont="1" applyBorder="1"/>
    <xf numFmtId="170" fontId="10" fillId="0" borderId="0" xfId="0" applyNumberFormat="1" applyFont="1" applyFill="1" applyBorder="1"/>
    <xf numFmtId="6" fontId="10" fillId="0" borderId="0" xfId="0" applyNumberFormat="1" applyFont="1" applyBorder="1"/>
    <xf numFmtId="167" fontId="10" fillId="3" borderId="0" xfId="3" applyNumberFormat="1" applyFont="1" applyFill="1" applyProtection="1">
      <protection locked="0"/>
    </xf>
    <xf numFmtId="167" fontId="10" fillId="0" borderId="0" xfId="3" applyNumberFormat="1" applyFont="1" applyFill="1" applyBorder="1" applyProtection="1"/>
    <xf numFmtId="167" fontId="10" fillId="0" borderId="17" xfId="3" applyNumberFormat="1" applyFont="1" applyFill="1" applyBorder="1"/>
    <xf numFmtId="167" fontId="10" fillId="0" borderId="0" xfId="3" applyNumberFormat="1" applyFont="1" applyBorder="1"/>
    <xf numFmtId="167" fontId="10" fillId="0" borderId="0" xfId="3" applyNumberFormat="1" applyFont="1" applyFill="1" applyBorder="1"/>
    <xf numFmtId="167" fontId="10" fillId="0" borderId="0" xfId="0" applyNumberFormat="1" applyFont="1" applyFill="1" applyBorder="1"/>
    <xf numFmtId="167" fontId="10" fillId="0" borderId="0" xfId="3" applyNumberFormat="1" applyFont="1" applyFill="1"/>
    <xf numFmtId="0" fontId="54" fillId="0" borderId="8" xfId="0" applyFont="1" applyBorder="1"/>
    <xf numFmtId="0" fontId="54" fillId="0" borderId="0" xfId="0" applyFont="1" applyBorder="1"/>
    <xf numFmtId="0" fontId="10" fillId="0" borderId="9" xfId="0" applyFont="1" applyBorder="1"/>
    <xf numFmtId="9" fontId="32" fillId="0" borderId="0" xfId="4" applyFont="1" applyFill="1" applyBorder="1"/>
    <xf numFmtId="9" fontId="32" fillId="0" borderId="17" xfId="4" applyFont="1" applyFill="1" applyBorder="1"/>
    <xf numFmtId="171" fontId="10" fillId="0" borderId="0" xfId="0" applyNumberFormat="1" applyFont="1" applyBorder="1"/>
    <xf numFmtId="171" fontId="10" fillId="0" borderId="0" xfId="0" applyNumberFormat="1" applyFont="1" applyFill="1" applyBorder="1"/>
    <xf numFmtId="171" fontId="10" fillId="0" borderId="9" xfId="0" applyNumberFormat="1" applyFont="1" applyFill="1" applyBorder="1"/>
    <xf numFmtId="170" fontId="10" fillId="0" borderId="18" xfId="0" applyNumberFormat="1" applyFont="1" applyBorder="1"/>
    <xf numFmtId="0" fontId="10" fillId="0" borderId="11" xfId="0" applyFont="1" applyBorder="1"/>
    <xf numFmtId="0" fontId="10" fillId="0" borderId="19" xfId="0" applyFont="1" applyBorder="1"/>
    <xf numFmtId="171" fontId="10" fillId="0" borderId="19" xfId="0" applyNumberFormat="1" applyFont="1" applyBorder="1"/>
    <xf numFmtId="171" fontId="10" fillId="0" borderId="19" xfId="0" applyNumberFormat="1" applyFont="1" applyFill="1" applyBorder="1"/>
    <xf numFmtId="171" fontId="10" fillId="0" borderId="12" xfId="0" applyNumberFormat="1" applyFont="1" applyFill="1" applyBorder="1"/>
    <xf numFmtId="170" fontId="10" fillId="0" borderId="18" xfId="0" applyNumberFormat="1" applyFont="1" applyFill="1" applyBorder="1"/>
    <xf numFmtId="0" fontId="10" fillId="0" borderId="0" xfId="0" applyFont="1" applyFill="1" applyBorder="1" applyProtection="1"/>
    <xf numFmtId="0" fontId="10" fillId="0" borderId="17" xfId="0" applyFont="1" applyFill="1" applyBorder="1"/>
    <xf numFmtId="0" fontId="10" fillId="0" borderId="18" xfId="0" applyFont="1" applyFill="1" applyBorder="1"/>
    <xf numFmtId="0" fontId="50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Border="1" applyProtection="1"/>
    <xf numFmtId="0" fontId="10" fillId="2" borderId="0" xfId="0" applyFont="1" applyFill="1" applyBorder="1"/>
    <xf numFmtId="0" fontId="10" fillId="2" borderId="17" xfId="0" applyFont="1" applyFill="1" applyBorder="1"/>
    <xf numFmtId="0" fontId="11" fillId="2" borderId="0" xfId="0" applyFont="1" applyFill="1" applyBorder="1" applyAlignment="1">
      <alignment vertical="center"/>
    </xf>
    <xf numFmtId="0" fontId="10" fillId="2" borderId="18" xfId="0" applyFont="1" applyFill="1" applyBorder="1"/>
    <xf numFmtId="0" fontId="11" fillId="2" borderId="0" xfId="0" applyFont="1" applyFill="1" applyAlignment="1" applyProtection="1">
      <alignment vertical="center"/>
    </xf>
    <xf numFmtId="0" fontId="10" fillId="2" borderId="0" xfId="0" applyFont="1" applyFill="1" applyProtection="1"/>
    <xf numFmtId="0" fontId="50" fillId="2" borderId="16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18" xfId="0" applyFont="1" applyFill="1" applyBorder="1" applyProtection="1"/>
    <xf numFmtId="0" fontId="11" fillId="0" borderId="0" xfId="0" applyFont="1" applyFill="1" applyAlignment="1" applyProtection="1">
      <alignment vertical="center"/>
    </xf>
    <xf numFmtId="0" fontId="10" fillId="0" borderId="0" xfId="0" applyFont="1" applyFill="1" applyProtection="1"/>
    <xf numFmtId="0" fontId="10" fillId="0" borderId="8" xfId="0" applyFont="1" applyFill="1" applyBorder="1"/>
    <xf numFmtId="0" fontId="10" fillId="0" borderId="9" xfId="0" applyFont="1" applyFill="1" applyBorder="1"/>
    <xf numFmtId="170" fontId="10" fillId="3" borderId="0" xfId="0" applyNumberFormat="1" applyFont="1" applyFill="1" applyProtection="1">
      <protection locked="0"/>
    </xf>
    <xf numFmtId="170" fontId="10" fillId="0" borderId="0" xfId="0" applyNumberFormat="1" applyFont="1" applyFill="1" applyBorder="1" applyProtection="1"/>
    <xf numFmtId="170" fontId="10" fillId="0" borderId="18" xfId="0" applyNumberFormat="1" applyFont="1" applyFill="1" applyBorder="1" applyProtection="1"/>
    <xf numFmtId="170" fontId="10" fillId="0" borderId="0" xfId="0" applyNumberFormat="1" applyFont="1" applyFill="1" applyProtection="1"/>
    <xf numFmtId="172" fontId="10" fillId="0" borderId="0" xfId="0" applyNumberFormat="1" applyFont="1" applyBorder="1"/>
    <xf numFmtId="172" fontId="10" fillId="0" borderId="9" xfId="0" applyNumberFormat="1" applyFont="1" applyBorder="1"/>
    <xf numFmtId="170" fontId="10" fillId="3" borderId="0" xfId="0" applyNumberFormat="1" applyFont="1" applyFill="1" applyBorder="1" applyProtection="1">
      <protection locked="0"/>
    </xf>
    <xf numFmtId="170" fontId="10" fillId="0" borderId="0" xfId="0" applyNumberFormat="1" applyFont="1" applyFill="1"/>
    <xf numFmtId="172" fontId="10" fillId="0" borderId="0" xfId="0" applyNumberFormat="1" applyFont="1" applyBorder="1" applyAlignment="1">
      <alignment horizontal="right"/>
    </xf>
    <xf numFmtId="0" fontId="10" fillId="0" borderId="0" xfId="0" applyFont="1" applyFill="1" applyAlignment="1">
      <alignment horizontal="left"/>
    </xf>
    <xf numFmtId="170" fontId="10" fillId="0" borderId="0" xfId="0" applyNumberFormat="1" applyFont="1" applyFill="1" applyProtection="1">
      <protection locked="0"/>
    </xf>
    <xf numFmtId="170" fontId="10" fillId="0" borderId="0" xfId="0" applyNumberFormat="1" applyFont="1" applyFill="1" applyBorder="1" applyProtection="1">
      <protection locked="0"/>
    </xf>
    <xf numFmtId="172" fontId="10" fillId="0" borderId="0" xfId="0" applyNumberFormat="1" applyFont="1" applyFill="1" applyBorder="1" applyAlignment="1">
      <alignment horizontal="right"/>
    </xf>
    <xf numFmtId="172" fontId="10" fillId="0" borderId="0" xfId="0" applyNumberFormat="1" applyFont="1" applyFill="1" applyBorder="1"/>
    <xf numFmtId="172" fontId="10" fillId="0" borderId="9" xfId="0" applyNumberFormat="1" applyFont="1" applyFill="1" applyBorder="1"/>
    <xf numFmtId="0" fontId="10" fillId="5" borderId="4" xfId="0" applyFont="1" applyFill="1" applyBorder="1" applyAlignment="1">
      <alignment horizontal="left"/>
    </xf>
    <xf numFmtId="170" fontId="10" fillId="5" borderId="16" xfId="0" applyNumberFormat="1" applyFont="1" applyFill="1" applyBorder="1" applyProtection="1"/>
    <xf numFmtId="170" fontId="10" fillId="5" borderId="16" xfId="0" applyNumberFormat="1" applyFont="1" applyFill="1" applyBorder="1"/>
    <xf numFmtId="170" fontId="10" fillId="5" borderId="20" xfId="0" applyNumberFormat="1" applyFont="1" applyFill="1" applyBorder="1"/>
    <xf numFmtId="170" fontId="10" fillId="5" borderId="21" xfId="0" applyNumberFormat="1" applyFont="1" applyFill="1" applyBorder="1" applyProtection="1"/>
    <xf numFmtId="170" fontId="10" fillId="5" borderId="5" xfId="0" applyNumberFormat="1" applyFont="1" applyFill="1" applyBorder="1" applyProtection="1"/>
    <xf numFmtId="0" fontId="10" fillId="0" borderId="11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9" fontId="10" fillId="0" borderId="19" xfId="4" applyFont="1" applyBorder="1"/>
    <xf numFmtId="9" fontId="10" fillId="0" borderId="12" xfId="4" applyFont="1" applyBorder="1"/>
    <xf numFmtId="0" fontId="10" fillId="5" borderId="8" xfId="0" applyFont="1" applyFill="1" applyBorder="1"/>
    <xf numFmtId="170" fontId="10" fillId="5" borderId="0" xfId="0" applyNumberFormat="1" applyFont="1" applyFill="1" applyBorder="1"/>
    <xf numFmtId="170" fontId="10" fillId="5" borderId="0" xfId="0" applyNumberFormat="1" applyFont="1" applyFill="1" applyBorder="1" applyProtection="1"/>
    <xf numFmtId="170" fontId="10" fillId="5" borderId="17" xfId="0" applyNumberFormat="1" applyFont="1" applyFill="1" applyBorder="1"/>
    <xf numFmtId="170" fontId="10" fillId="5" borderId="18" xfId="0" applyNumberFormat="1" applyFont="1" applyFill="1" applyBorder="1" applyProtection="1"/>
    <xf numFmtId="170" fontId="10" fillId="5" borderId="9" xfId="0" applyNumberFormat="1" applyFont="1" applyFill="1" applyBorder="1" applyProtection="1"/>
    <xf numFmtId="0" fontId="17" fillId="0" borderId="0" xfId="0" applyFont="1" applyBorder="1" applyAlignment="1">
      <alignment vertical="center"/>
    </xf>
    <xf numFmtId="0" fontId="55" fillId="6" borderId="8" xfId="0" applyFont="1" applyFill="1" applyBorder="1" applyAlignment="1" applyProtection="1">
      <alignment vertical="center"/>
    </xf>
    <xf numFmtId="9" fontId="55" fillId="6" borderId="0" xfId="4" applyFont="1" applyFill="1" applyBorder="1" applyAlignment="1" applyProtection="1">
      <alignment vertical="center"/>
    </xf>
    <xf numFmtId="9" fontId="55" fillId="6" borderId="17" xfId="4" applyFont="1" applyFill="1" applyBorder="1" applyAlignment="1" applyProtection="1">
      <alignment vertical="center"/>
    </xf>
    <xf numFmtId="9" fontId="56" fillId="6" borderId="0" xfId="4" applyFont="1" applyFill="1" applyBorder="1" applyAlignment="1" applyProtection="1">
      <alignment vertical="center"/>
    </xf>
    <xf numFmtId="9" fontId="55" fillId="6" borderId="18" xfId="4" applyFont="1" applyFill="1" applyBorder="1" applyAlignment="1" applyProtection="1">
      <alignment vertical="center"/>
    </xf>
    <xf numFmtId="9" fontId="56" fillId="6" borderId="9" xfId="4" applyFont="1" applyFill="1" applyBorder="1" applyAlignment="1" applyProtection="1">
      <alignment vertical="center"/>
    </xf>
    <xf numFmtId="172" fontId="10" fillId="0" borderId="0" xfId="0" applyNumberFormat="1" applyFont="1" applyBorder="1" applyAlignment="1">
      <alignment vertical="center"/>
    </xf>
    <xf numFmtId="9" fontId="55" fillId="6" borderId="9" xfId="4" applyFont="1" applyFill="1" applyBorder="1" applyAlignment="1" applyProtection="1">
      <alignment vertical="center"/>
    </xf>
    <xf numFmtId="0" fontId="10" fillId="5" borderId="0" xfId="0" applyFont="1" applyFill="1" applyBorder="1"/>
    <xf numFmtId="0" fontId="10" fillId="5" borderId="11" xfId="0" applyFont="1" applyFill="1" applyBorder="1"/>
    <xf numFmtId="170" fontId="10" fillId="5" borderId="19" xfId="0" applyNumberFormat="1" applyFont="1" applyFill="1" applyBorder="1"/>
    <xf numFmtId="170" fontId="10" fillId="5" borderId="19" xfId="0" applyNumberFormat="1" applyFont="1" applyFill="1" applyBorder="1" applyProtection="1"/>
    <xf numFmtId="170" fontId="10" fillId="5" borderId="22" xfId="0" applyNumberFormat="1" applyFont="1" applyFill="1" applyBorder="1"/>
    <xf numFmtId="170" fontId="10" fillId="5" borderId="23" xfId="0" applyNumberFormat="1" applyFont="1" applyFill="1" applyBorder="1" applyProtection="1"/>
    <xf numFmtId="0" fontId="10" fillId="5" borderId="19" xfId="0" applyFont="1" applyFill="1" applyBorder="1"/>
    <xf numFmtId="170" fontId="10" fillId="5" borderId="12" xfId="0" applyNumberFormat="1" applyFont="1" applyFill="1" applyBorder="1" applyProtection="1"/>
    <xf numFmtId="0" fontId="55" fillId="0" borderId="0" xfId="0" applyFont="1" applyFill="1" applyAlignment="1" applyProtection="1">
      <alignment vertical="center"/>
    </xf>
    <xf numFmtId="9" fontId="55" fillId="0" borderId="0" xfId="4" applyFont="1" applyFill="1" applyAlignment="1" applyProtection="1">
      <alignment vertical="center"/>
    </xf>
    <xf numFmtId="9" fontId="55" fillId="0" borderId="0" xfId="4" applyFont="1" applyFill="1" applyBorder="1" applyAlignment="1" applyProtection="1">
      <alignment vertical="center"/>
    </xf>
    <xf numFmtId="9" fontId="56" fillId="0" borderId="0" xfId="4" applyFont="1" applyFill="1" applyAlignment="1" applyProtection="1">
      <alignment vertical="center"/>
    </xf>
    <xf numFmtId="0" fontId="57" fillId="5" borderId="24" xfId="5" applyFont="1" applyFill="1" applyBorder="1" applyAlignment="1">
      <alignment horizontal="centerContinuous" vertical="center"/>
    </xf>
    <xf numFmtId="0" fontId="58" fillId="5" borderId="25" xfId="5" applyFont="1" applyFill="1" applyBorder="1" applyAlignment="1">
      <alignment horizontal="centerContinuous"/>
    </xf>
    <xf numFmtId="0" fontId="58" fillId="5" borderId="26" xfId="5" applyFont="1" applyFill="1" applyBorder="1" applyAlignment="1">
      <alignment horizontal="centerContinuous"/>
    </xf>
    <xf numFmtId="0" fontId="57" fillId="5" borderId="24" xfId="5" applyFont="1" applyFill="1" applyBorder="1" applyAlignment="1">
      <alignment horizontal="left" vertical="center" indent="1"/>
    </xf>
    <xf numFmtId="0" fontId="58" fillId="5" borderId="25" xfId="5" applyFont="1" applyFill="1" applyBorder="1"/>
    <xf numFmtId="0" fontId="58" fillId="5" borderId="26" xfId="5" applyFont="1" applyFill="1" applyBorder="1"/>
    <xf numFmtId="0" fontId="59" fillId="0" borderId="0" xfId="0" applyFont="1"/>
    <xf numFmtId="0" fontId="60" fillId="5" borderId="24" xfId="0" applyFont="1" applyFill="1" applyBorder="1" applyAlignment="1">
      <alignment vertical="center"/>
    </xf>
    <xf numFmtId="0" fontId="57" fillId="5" borderId="25" xfId="0" applyFont="1" applyFill="1" applyBorder="1" applyAlignment="1">
      <alignment vertical="center"/>
    </xf>
    <xf numFmtId="0" fontId="57" fillId="5" borderId="26" xfId="0" applyFont="1" applyFill="1" applyBorder="1" applyAlignment="1">
      <alignment horizontal="right" vertical="center" indent="1"/>
    </xf>
    <xf numFmtId="0" fontId="61" fillId="0" borderId="0" xfId="0" applyFont="1" applyAlignment="1">
      <alignment vertical="center"/>
    </xf>
    <xf numFmtId="9" fontId="10" fillId="0" borderId="0" xfId="4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5" fillId="0" borderId="0" xfId="5" applyFont="1" applyAlignment="1">
      <alignment horizontal="left" indent="2"/>
    </xf>
    <xf numFmtId="9" fontId="62" fillId="0" borderId="0" xfId="4" applyFont="1" applyFill="1"/>
    <xf numFmtId="0" fontId="35" fillId="0" borderId="0" xfId="0" applyFont="1"/>
    <xf numFmtId="9" fontId="35" fillId="0" borderId="0" xfId="5" applyNumberFormat="1" applyFont="1" applyFill="1"/>
    <xf numFmtId="9" fontId="35" fillId="0" borderId="0" xfId="4" applyFont="1" applyFill="1"/>
    <xf numFmtId="0" fontId="62" fillId="0" borderId="0" xfId="0" applyFont="1" applyAlignment="1">
      <alignment horizontal="left" indent="2"/>
    </xf>
    <xf numFmtId="0" fontId="48" fillId="0" borderId="0" xfId="5" applyFont="1"/>
    <xf numFmtId="0" fontId="35" fillId="0" borderId="0" xfId="5" applyFont="1" applyAlignment="1">
      <alignment horizontal="left" indent="5"/>
    </xf>
    <xf numFmtId="0" fontId="35" fillId="0" borderId="0" xfId="5" applyFont="1" applyAlignment="1">
      <alignment horizontal="left" indent="10"/>
    </xf>
    <xf numFmtId="6" fontId="10" fillId="3" borderId="6" xfId="0" applyNumberFormat="1" applyFont="1" applyFill="1" applyBorder="1" applyAlignment="1" applyProtection="1">
      <alignment vertical="center"/>
      <protection locked="0"/>
    </xf>
    <xf numFmtId="168" fontId="10" fillId="3" borderId="6" xfId="0" applyNumberFormat="1" applyFont="1" applyFill="1" applyBorder="1" applyAlignment="1" applyProtection="1">
      <alignment horizontal="right" vertical="center" indent="1"/>
      <protection locked="0"/>
    </xf>
    <xf numFmtId="172" fontId="10" fillId="0" borderId="2" xfId="0" applyNumberFormat="1" applyFont="1" applyFill="1" applyBorder="1" applyAlignment="1" applyProtection="1">
      <alignment horizontal="right" vertical="center" indent="1"/>
    </xf>
    <xf numFmtId="168" fontId="10" fillId="0" borderId="27" xfId="0" applyNumberFormat="1" applyFont="1" applyFill="1" applyBorder="1" applyAlignment="1" applyProtection="1">
      <alignment horizontal="right" vertical="center" indent="1"/>
    </xf>
    <xf numFmtId="168" fontId="10" fillId="3" borderId="28" xfId="0" applyNumberFormat="1" applyFont="1" applyFill="1" applyBorder="1" applyAlignment="1" applyProtection="1">
      <alignment horizontal="right" vertical="center" indent="1"/>
      <protection locked="0"/>
    </xf>
    <xf numFmtId="172" fontId="10" fillId="0" borderId="29" xfId="0" applyNumberFormat="1" applyFont="1" applyFill="1" applyBorder="1" applyAlignment="1" applyProtection="1">
      <alignment horizontal="right" vertical="center" indent="1"/>
    </xf>
    <xf numFmtId="172" fontId="10" fillId="0" borderId="30" xfId="0" applyNumberFormat="1" applyFont="1" applyFill="1" applyBorder="1" applyAlignment="1" applyProtection="1">
      <alignment horizontal="right" vertical="center" indent="1"/>
      <protection locked="0"/>
    </xf>
    <xf numFmtId="0" fontId="11" fillId="0" borderId="0" xfId="0" applyFont="1" applyFill="1" applyAlignment="1">
      <alignment horizontal="left" vertical="center"/>
    </xf>
    <xf numFmtId="172" fontId="10" fillId="0" borderId="0" xfId="0" applyNumberFormat="1" applyFont="1" applyFill="1" applyBorder="1" applyAlignment="1" applyProtection="1">
      <alignment horizontal="right" vertical="center" indent="1"/>
    </xf>
    <xf numFmtId="172" fontId="10" fillId="0" borderId="0" xfId="0" applyNumberFormat="1" applyFont="1" applyFill="1" applyBorder="1" applyAlignment="1" applyProtection="1">
      <alignment horizontal="right" vertical="center" indent="1"/>
      <protection locked="0"/>
    </xf>
    <xf numFmtId="0" fontId="50" fillId="0" borderId="0" xfId="0" applyFont="1" applyFill="1" applyBorder="1" applyAlignment="1">
      <alignment horizontal="right" vertical="center" wrapText="1"/>
    </xf>
    <xf numFmtId="0" fontId="51" fillId="0" borderId="0" xfId="0" applyFont="1" applyBorder="1" applyAlignment="1">
      <alignment vertical="center"/>
    </xf>
    <xf numFmtId="0" fontId="11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right"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right"/>
    </xf>
    <xf numFmtId="0" fontId="63" fillId="0" borderId="0" xfId="0" applyFont="1"/>
    <xf numFmtId="166" fontId="10" fillId="3" borderId="0" xfId="3" applyNumberFormat="1" applyFont="1" applyFill="1" applyAlignment="1" applyProtection="1">
      <alignment horizontal="right"/>
      <protection locked="0"/>
    </xf>
    <xf numFmtId="166" fontId="10" fillId="0" borderId="0" xfId="3" applyNumberFormat="1" applyFont="1" applyFill="1" applyProtection="1">
      <protection locked="0"/>
    </xf>
    <xf numFmtId="0" fontId="63" fillId="0" borderId="0" xfId="0" applyFont="1" applyFill="1" applyAlignment="1">
      <alignment horizontal="left" indent="1"/>
    </xf>
    <xf numFmtId="166" fontId="10" fillId="0" borderId="0" xfId="3" applyNumberFormat="1" applyFont="1" applyFill="1" applyAlignment="1" applyProtection="1">
      <alignment horizontal="right"/>
    </xf>
    <xf numFmtId="0" fontId="63" fillId="0" borderId="0" xfId="0" applyFont="1" applyAlignment="1">
      <alignment horizontal="left"/>
    </xf>
    <xf numFmtId="168" fontId="10" fillId="7" borderId="0" xfId="2" applyNumberFormat="1" applyFont="1" applyFill="1" applyAlignment="1" applyProtection="1">
      <alignment horizontal="right"/>
    </xf>
    <xf numFmtId="168" fontId="10" fillId="0" borderId="0" xfId="2" applyNumberFormat="1" applyFont="1" applyFill="1" applyProtection="1"/>
    <xf numFmtId="166" fontId="10" fillId="0" borderId="0" xfId="3" applyNumberFormat="1" applyFont="1" applyFill="1" applyAlignment="1" applyProtection="1">
      <alignment horizontal="right"/>
      <protection locked="0"/>
    </xf>
    <xf numFmtId="173" fontId="10" fillId="7" borderId="0" xfId="0" applyNumberFormat="1" applyFont="1" applyFill="1" applyAlignment="1">
      <alignment horizontal="right"/>
    </xf>
    <xf numFmtId="168" fontId="32" fillId="0" borderId="0" xfId="2" applyNumberFormat="1" applyFont="1" applyFill="1" applyBorder="1" applyProtection="1"/>
    <xf numFmtId="173" fontId="10" fillId="0" borderId="0" xfId="0" applyNumberFormat="1" applyFont="1" applyFill="1"/>
    <xf numFmtId="0" fontId="63" fillId="0" borderId="0" xfId="0" applyFont="1" applyAlignment="1">
      <alignment horizontal="left" indent="1"/>
    </xf>
    <xf numFmtId="168" fontId="10" fillId="0" borderId="0" xfId="2" applyNumberFormat="1" applyFont="1" applyFill="1" applyAlignment="1" applyProtection="1">
      <alignment horizontal="right"/>
    </xf>
    <xf numFmtId="168" fontId="10" fillId="7" borderId="0" xfId="0" applyNumberFormat="1" applyFont="1" applyFill="1" applyAlignment="1" applyProtection="1">
      <alignment horizontal="right"/>
    </xf>
    <xf numFmtId="168" fontId="10" fillId="0" borderId="0" xfId="0" applyNumberFormat="1" applyFont="1" applyFill="1" applyProtection="1"/>
    <xf numFmtId="168" fontId="10" fillId="0" borderId="0" xfId="0" applyNumberFormat="1" applyFont="1" applyFill="1" applyAlignment="1" applyProtection="1">
      <alignment horizontal="right"/>
    </xf>
    <xf numFmtId="0" fontId="64" fillId="5" borderId="0" xfId="0" applyFont="1" applyFill="1" applyAlignment="1">
      <alignment horizontal="left"/>
    </xf>
    <xf numFmtId="168" fontId="10" fillId="5" borderId="0" xfId="0" applyNumberFormat="1" applyFont="1" applyFill="1" applyAlignment="1" applyProtection="1">
      <alignment horizontal="right"/>
    </xf>
    <xf numFmtId="0" fontId="63" fillId="5" borderId="0" xfId="0" applyFont="1" applyFill="1"/>
    <xf numFmtId="169" fontId="10" fillId="5" borderId="0" xfId="3" applyNumberFormat="1" applyFont="1" applyFill="1" applyAlignment="1" applyProtection="1">
      <alignment horizontal="right"/>
      <protection locked="0"/>
    </xf>
    <xf numFmtId="169" fontId="10" fillId="0" borderId="0" xfId="3" applyNumberFormat="1" applyFont="1" applyFill="1" applyProtection="1">
      <protection locked="0"/>
    </xf>
    <xf numFmtId="170" fontId="10" fillId="5" borderId="0" xfId="0" applyNumberFormat="1" applyFont="1" applyFill="1" applyAlignment="1">
      <alignment horizontal="right"/>
    </xf>
    <xf numFmtId="0" fontId="63" fillId="0" borderId="0" xfId="0" applyFont="1" applyAlignment="1"/>
    <xf numFmtId="9" fontId="10" fillId="7" borderId="0" xfId="2" applyFont="1" applyFill="1" applyAlignment="1" applyProtection="1">
      <alignment horizontal="right"/>
    </xf>
    <xf numFmtId="9" fontId="10" fillId="0" borderId="0" xfId="2" applyFont="1" applyFill="1" applyAlignment="1" applyProtection="1">
      <alignment horizontal="right"/>
    </xf>
    <xf numFmtId="0" fontId="64" fillId="5" borderId="0" xfId="0" applyFont="1" applyFill="1" applyAlignment="1"/>
    <xf numFmtId="9" fontId="10" fillId="5" borderId="0" xfId="2" applyFont="1" applyFill="1" applyAlignment="1" applyProtection="1">
      <alignment horizontal="right"/>
    </xf>
    <xf numFmtId="167" fontId="10" fillId="5" borderId="0" xfId="3" applyNumberFormat="1" applyFont="1" applyFill="1" applyAlignment="1" applyProtection="1">
      <alignment horizontal="right"/>
      <protection locked="0"/>
    </xf>
    <xf numFmtId="167" fontId="10" fillId="0" borderId="0" xfId="3" applyNumberFormat="1" applyFont="1" applyFill="1" applyProtection="1">
      <protection locked="0"/>
    </xf>
    <xf numFmtId="0" fontId="63" fillId="0" borderId="0" xfId="0" applyFont="1" applyFill="1" applyBorder="1" applyAlignment="1">
      <alignment horizontal="left"/>
    </xf>
    <xf numFmtId="0" fontId="63" fillId="0" borderId="0" xfId="0" applyFont="1" applyFill="1" applyAlignment="1">
      <alignment horizontal="left"/>
    </xf>
    <xf numFmtId="0" fontId="17" fillId="5" borderId="4" xfId="0" applyFont="1" applyFill="1" applyBorder="1"/>
    <xf numFmtId="0" fontId="65" fillId="5" borderId="16" xfId="0" applyFont="1" applyFill="1" applyBorder="1" applyAlignment="1">
      <alignment horizontal="right"/>
    </xf>
    <xf numFmtId="170" fontId="65" fillId="5" borderId="16" xfId="0" applyNumberFormat="1" applyFont="1" applyFill="1" applyBorder="1" applyAlignment="1" applyProtection="1">
      <alignment horizontal="right"/>
    </xf>
    <xf numFmtId="170" fontId="65" fillId="5" borderId="16" xfId="0" applyNumberFormat="1" applyFont="1" applyFill="1" applyBorder="1" applyAlignment="1">
      <alignment horizontal="right"/>
    </xf>
    <xf numFmtId="170" fontId="10" fillId="5" borderId="5" xfId="0" applyNumberFormat="1" applyFont="1" applyFill="1" applyBorder="1"/>
    <xf numFmtId="0" fontId="63" fillId="5" borderId="8" xfId="0" applyFont="1" applyFill="1" applyBorder="1"/>
    <xf numFmtId="174" fontId="10" fillId="5" borderId="0" xfId="0" applyNumberFormat="1" applyFont="1" applyFill="1" applyBorder="1"/>
    <xf numFmtId="170" fontId="10" fillId="5" borderId="9" xfId="0" applyNumberFormat="1" applyFont="1" applyFill="1" applyBorder="1"/>
    <xf numFmtId="0" fontId="66" fillId="8" borderId="8" xfId="0" applyFont="1" applyFill="1" applyBorder="1" applyAlignment="1" applyProtection="1">
      <alignment horizontal="right" vertical="center"/>
    </xf>
    <xf numFmtId="9" fontId="56" fillId="8" borderId="0" xfId="2" applyFont="1" applyFill="1" applyBorder="1" applyAlignment="1" applyProtection="1">
      <alignment vertical="center"/>
    </xf>
    <xf numFmtId="9" fontId="55" fillId="8" borderId="9" xfId="2" applyFont="1" applyFill="1" applyBorder="1" applyAlignment="1" applyProtection="1">
      <alignment vertical="center"/>
    </xf>
    <xf numFmtId="0" fontId="63" fillId="5" borderId="11" xfId="0" applyFont="1" applyFill="1" applyBorder="1"/>
    <xf numFmtId="170" fontId="10" fillId="5" borderId="12" xfId="0" applyNumberFormat="1" applyFont="1" applyFill="1" applyBorder="1"/>
    <xf numFmtId="0" fontId="67" fillId="0" borderId="0" xfId="5" applyFont="1" applyAlignment="1">
      <alignment horizontal="left" vertical="center" indent="2"/>
    </xf>
    <xf numFmtId="9" fontId="35" fillId="0" borderId="0" xfId="2" applyFont="1" applyFill="1" applyAlignment="1">
      <alignment vertical="center"/>
    </xf>
    <xf numFmtId="0" fontId="68" fillId="5" borderId="1" xfId="5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4" fillId="15" borderId="1" xfId="0" applyFont="1" applyFill="1" applyBorder="1" applyAlignment="1" applyProtection="1">
      <alignment horizontal="left" vertical="center" indent="1"/>
      <protection locked="0"/>
    </xf>
    <xf numFmtId="0" fontId="10" fillId="15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10" fillId="2" borderId="53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71" fillId="0" borderId="0" xfId="0" applyFont="1" applyFill="1" applyAlignment="1">
      <alignment vertical="center"/>
    </xf>
    <xf numFmtId="0" fontId="35" fillId="0" borderId="0" xfId="0" applyFont="1" applyFill="1" applyAlignment="1">
      <alignment horizontal="center"/>
    </xf>
    <xf numFmtId="0" fontId="35" fillId="0" borderId="0" xfId="0" applyFont="1" applyBorder="1" applyAlignment="1" applyProtection="1">
      <alignment horizontal="left" indent="1"/>
      <protection locked="0"/>
    </xf>
    <xf numFmtId="0" fontId="35" fillId="0" borderId="0" xfId="0" applyFont="1" applyBorder="1"/>
    <xf numFmtId="0" fontId="35" fillId="0" borderId="0" xfId="0" applyFont="1" applyFill="1" applyBorder="1" applyAlignment="1">
      <alignment horizontal="left" indent="2"/>
    </xf>
    <xf numFmtId="170" fontId="35" fillId="15" borderId="0" xfId="0" applyNumberFormat="1" applyFont="1" applyFill="1" applyBorder="1" applyAlignment="1" applyProtection="1">
      <alignment horizontal="right"/>
      <protection locked="0"/>
    </xf>
    <xf numFmtId="0" fontId="35" fillId="0" borderId="0" xfId="0" applyFont="1" applyBorder="1" applyAlignment="1">
      <alignment horizontal="left" indent="1"/>
    </xf>
    <xf numFmtId="173" fontId="10" fillId="15" borderId="0" xfId="0" applyNumberFormat="1" applyFont="1" applyFill="1" applyBorder="1" applyProtection="1">
      <protection locked="0"/>
    </xf>
    <xf numFmtId="9" fontId="35" fillId="15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Fill="1" applyAlignment="1">
      <alignment horizontal="left" indent="1"/>
    </xf>
    <xf numFmtId="0" fontId="11" fillId="0" borderId="0" xfId="0" applyFont="1" applyFill="1" applyAlignment="1">
      <alignment horizontal="centerContinuous" vertical="center"/>
    </xf>
    <xf numFmtId="0" fontId="10" fillId="0" borderId="0" xfId="0" applyFont="1" applyFill="1" applyAlignment="1">
      <alignment horizontal="centerContinuous" vertical="center"/>
    </xf>
    <xf numFmtId="0" fontId="10" fillId="0" borderId="0" xfId="0" applyFont="1" applyAlignment="1">
      <alignment horizontal="left" indent="1"/>
    </xf>
    <xf numFmtId="167" fontId="10" fillId="15" borderId="0" xfId="3" applyNumberFormat="1" applyFont="1" applyFill="1" applyProtection="1">
      <protection locked="0"/>
    </xf>
    <xf numFmtId="0" fontId="17" fillId="0" borderId="0" xfId="0" applyFont="1" applyAlignment="1">
      <alignment horizontal="left" indent="1"/>
    </xf>
    <xf numFmtId="173" fontId="10" fillId="15" borderId="0" xfId="0" applyNumberFormat="1" applyFont="1" applyFill="1" applyProtection="1">
      <protection locked="0"/>
    </xf>
    <xf numFmtId="166" fontId="32" fillId="0" borderId="0" xfId="3" applyNumberFormat="1" applyFont="1" applyFill="1" applyProtection="1">
      <protection locked="0"/>
    </xf>
    <xf numFmtId="168" fontId="10" fillId="15" borderId="0" xfId="0" applyNumberFormat="1" applyFont="1" applyFill="1" applyProtection="1">
      <protection locked="0"/>
    </xf>
    <xf numFmtId="0" fontId="72" fillId="0" borderId="0" xfId="5" applyFont="1"/>
    <xf numFmtId="0" fontId="17" fillId="0" borderId="0" xfId="0" applyFont="1" applyAlignment="1">
      <alignment horizontal="left" indent="2"/>
    </xf>
    <xf numFmtId="166" fontId="10" fillId="0" borderId="0" xfId="3" applyNumberFormat="1" applyFont="1"/>
    <xf numFmtId="9" fontId="10" fillId="0" borderId="0" xfId="2" applyNumberFormat="1" applyFont="1" applyBorder="1"/>
    <xf numFmtId="0" fontId="11" fillId="2" borderId="53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35" fillId="0" borderId="0" xfId="0" applyFont="1" applyFill="1" applyAlignment="1">
      <alignment horizontal="left" indent="1"/>
    </xf>
    <xf numFmtId="0" fontId="35" fillId="0" borderId="0" xfId="0" applyFont="1" applyFill="1"/>
    <xf numFmtId="0" fontId="10" fillId="5" borderId="0" xfId="0" applyFont="1" applyFill="1" applyBorder="1" applyAlignment="1">
      <alignment horizontal="left" indent="1"/>
    </xf>
    <xf numFmtId="166" fontId="10" fillId="5" borderId="0" xfId="3" applyNumberFormat="1" applyFont="1" applyFill="1" applyBorder="1"/>
    <xf numFmtId="0" fontId="10" fillId="0" borderId="0" xfId="0" applyFont="1" applyAlignment="1">
      <alignment horizontal="left" indent="2"/>
    </xf>
    <xf numFmtId="0" fontId="10" fillId="5" borderId="0" xfId="0" applyFont="1" applyFill="1" applyBorder="1" applyAlignment="1">
      <alignment horizontal="left" indent="2"/>
    </xf>
    <xf numFmtId="0" fontId="62" fillId="5" borderId="0" xfId="0" applyFont="1" applyFill="1" applyBorder="1" applyAlignment="1">
      <alignment horizontal="left" indent="3"/>
    </xf>
    <xf numFmtId="170" fontId="62" fillId="5" borderId="0" xfId="0" applyNumberFormat="1" applyFont="1" applyFill="1" applyBorder="1"/>
    <xf numFmtId="170" fontId="35" fillId="0" borderId="0" xfId="0" applyNumberFormat="1" applyFont="1" applyFill="1" applyBorder="1"/>
    <xf numFmtId="170" fontId="10" fillId="15" borderId="0" xfId="0" applyNumberFormat="1" applyFont="1" applyFill="1" applyBorder="1" applyProtection="1">
      <protection locked="0"/>
    </xf>
    <xf numFmtId="170" fontId="17" fillId="0" borderId="0" xfId="0" applyNumberFormat="1" applyFont="1" applyBorder="1"/>
    <xf numFmtId="0" fontId="17" fillId="5" borderId="0" xfId="0" applyFont="1" applyFill="1" applyAlignment="1">
      <alignment horizontal="left" indent="1"/>
    </xf>
    <xf numFmtId="170" fontId="17" fillId="5" borderId="0" xfId="0" applyNumberFormat="1" applyFont="1" applyFill="1"/>
    <xf numFmtId="0" fontId="56" fillId="6" borderId="0" xfId="0" applyFont="1" applyFill="1" applyAlignment="1">
      <alignment vertical="center"/>
    </xf>
    <xf numFmtId="9" fontId="55" fillId="6" borderId="0" xfId="2" applyNumberFormat="1" applyFont="1" applyFill="1" applyBorder="1" applyAlignment="1">
      <alignment vertical="center"/>
    </xf>
    <xf numFmtId="9" fontId="55" fillId="6" borderId="53" xfId="2" applyNumberFormat="1" applyFont="1" applyFill="1" applyBorder="1" applyAlignment="1">
      <alignment vertical="center"/>
    </xf>
    <xf numFmtId="9" fontId="55" fillId="0" borderId="0" xfId="2" applyNumberFormat="1" applyFont="1" applyFill="1" applyBorder="1" applyAlignment="1">
      <alignment vertical="center"/>
    </xf>
    <xf numFmtId="0" fontId="48" fillId="0" borderId="0" xfId="5" applyFont="1" applyAlignment="1">
      <alignment horizontal="right"/>
    </xf>
    <xf numFmtId="0" fontId="24" fillId="0" borderId="0" xfId="0" applyFont="1"/>
    <xf numFmtId="0" fontId="24" fillId="0" borderId="0" xfId="0" applyFont="1" applyAlignment="1">
      <alignment horizontal="left" vertical="center" indent="3"/>
    </xf>
    <xf numFmtId="3" fontId="34" fillId="0" borderId="0" xfId="0" applyNumberFormat="1" applyFont="1" applyFill="1" applyAlignment="1">
      <alignment horizontal="center" vertical="center" wrapText="1"/>
    </xf>
    <xf numFmtId="168" fontId="31" fillId="0" borderId="54" xfId="0" applyNumberFormat="1" applyFont="1" applyBorder="1" applyAlignment="1">
      <alignment horizontal="center" vertical="center" wrapText="1"/>
    </xf>
    <xf numFmtId="0" fontId="32" fillId="0" borderId="0" xfId="0" applyFont="1" applyFill="1" applyAlignment="1">
      <alignment vertical="center" wrapText="1"/>
    </xf>
    <xf numFmtId="0" fontId="32" fillId="0" borderId="0" xfId="0" applyFont="1" applyAlignment="1">
      <alignment vertical="center" wrapText="1"/>
    </xf>
    <xf numFmtId="0" fontId="37" fillId="16" borderId="0" xfId="0" applyFont="1" applyFill="1" applyAlignment="1">
      <alignment vertical="center"/>
    </xf>
    <xf numFmtId="0" fontId="37" fillId="16" borderId="0" xfId="0" applyFont="1" applyFill="1" applyAlignment="1">
      <alignment vertical="center" wrapText="1"/>
    </xf>
    <xf numFmtId="0" fontId="37" fillId="16" borderId="0" xfId="0" applyFont="1" applyFill="1" applyAlignment="1">
      <alignment horizontal="left" vertical="center" wrapText="1"/>
    </xf>
    <xf numFmtId="0" fontId="37" fillId="16" borderId="0" xfId="0" applyFont="1" applyFill="1" applyAlignment="1">
      <alignment horizontal="centerContinuous" vertical="center" wrapText="1"/>
    </xf>
    <xf numFmtId="0" fontId="33" fillId="16" borderId="0" xfId="0" applyFont="1" applyFill="1" applyAlignment="1">
      <alignment vertical="center" wrapText="1"/>
    </xf>
    <xf numFmtId="0" fontId="73" fillId="16" borderId="0" xfId="0" applyFont="1" applyFill="1" applyAlignment="1">
      <alignment vertical="center" wrapText="1"/>
    </xf>
    <xf numFmtId="0" fontId="75" fillId="0" borderId="0" xfId="5" applyFont="1" applyAlignment="1">
      <alignment horizontal="left"/>
    </xf>
    <xf numFmtId="0" fontId="77" fillId="6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169" fontId="10" fillId="0" borderId="0" xfId="2" applyNumberFormat="1" applyFont="1" applyAlignment="1">
      <alignment vertical="center" wrapText="1"/>
    </xf>
    <xf numFmtId="168" fontId="10" fillId="0" borderId="0" xfId="2" applyNumberFormat="1" applyFont="1" applyAlignment="1">
      <alignment vertical="center" wrapText="1"/>
    </xf>
    <xf numFmtId="0" fontId="9" fillId="16" borderId="0" xfId="0" applyFont="1" applyFill="1" applyAlignment="1">
      <alignment horizontal="center" vertical="center" wrapText="1"/>
    </xf>
    <xf numFmtId="0" fontId="78" fillId="16" borderId="0" xfId="0" applyFont="1" applyFill="1" applyAlignment="1">
      <alignment horizontal="center" vertical="center" wrapText="1"/>
    </xf>
    <xf numFmtId="3" fontId="31" fillId="0" borderId="0" xfId="1" applyNumberFormat="1" applyFont="1" applyAlignment="1">
      <alignment horizontal="center" vertical="center" wrapText="1"/>
    </xf>
    <xf numFmtId="0" fontId="77" fillId="19" borderId="0" xfId="0" applyFont="1" applyFill="1" applyAlignment="1">
      <alignment vertical="center"/>
    </xf>
    <xf numFmtId="0" fontId="20" fillId="19" borderId="0" xfId="0" applyFont="1" applyFill="1" applyAlignment="1">
      <alignment vertical="center" wrapText="1"/>
    </xf>
    <xf numFmtId="0" fontId="18" fillId="19" borderId="0" xfId="0" applyFont="1" applyFill="1" applyAlignment="1">
      <alignment horizontal="center" vertical="center" wrapText="1"/>
    </xf>
    <xf numFmtId="0" fontId="23" fillId="0" borderId="0" xfId="0" applyFont="1" applyAlignment="1">
      <alignment wrapText="1"/>
    </xf>
    <xf numFmtId="0" fontId="36" fillId="16" borderId="0" xfId="0" applyFont="1" applyFill="1" applyAlignment="1">
      <alignment vertical="center" wrapText="1"/>
    </xf>
    <xf numFmtId="0" fontId="36" fillId="0" borderId="0" xfId="0" applyFont="1" applyFill="1" applyAlignment="1">
      <alignment vertical="center" wrapText="1"/>
    </xf>
    <xf numFmtId="0" fontId="15" fillId="6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79" fillId="0" borderId="0" xfId="0" applyFont="1" applyAlignment="1">
      <alignment horizontal="left" vertical="center" wrapText="1" indent="2"/>
    </xf>
    <xf numFmtId="0" fontId="79" fillId="0" borderId="0" xfId="0" applyFont="1" applyAlignment="1">
      <alignment horizontal="left" vertical="center" wrapText="1" indent="1"/>
    </xf>
    <xf numFmtId="0" fontId="23" fillId="0" borderId="0" xfId="0" applyFont="1" applyFill="1" applyAlignment="1">
      <alignment vertical="center" wrapText="1"/>
    </xf>
    <xf numFmtId="0" fontId="15" fillId="19" borderId="0" xfId="0" applyFont="1" applyFill="1" applyAlignment="1">
      <alignment vertical="center" wrapText="1"/>
    </xf>
    <xf numFmtId="0" fontId="23" fillId="0" borderId="0" xfId="0" applyFont="1" applyAlignment="1"/>
    <xf numFmtId="0" fontId="23" fillId="5" borderId="0" xfId="0" applyFont="1" applyFill="1" applyAlignment="1">
      <alignment wrapText="1"/>
    </xf>
    <xf numFmtId="0" fontId="80" fillId="17" borderId="57" xfId="0" applyFont="1" applyFill="1" applyBorder="1" applyAlignment="1">
      <alignment horizontal="center" vertical="center" wrapText="1"/>
    </xf>
    <xf numFmtId="0" fontId="80" fillId="18" borderId="54" xfId="0" applyFont="1" applyFill="1" applyBorder="1" applyAlignment="1">
      <alignment horizontal="center" vertical="center" wrapText="1"/>
    </xf>
    <xf numFmtId="0" fontId="80" fillId="19" borderId="58" xfId="0" applyFont="1" applyFill="1" applyBorder="1" applyAlignment="1">
      <alignment horizontal="center" vertical="center" wrapText="1"/>
    </xf>
    <xf numFmtId="168" fontId="33" fillId="0" borderId="55" xfId="0" applyNumberFormat="1" applyFont="1" applyBorder="1" applyAlignment="1">
      <alignment horizontal="center" vertical="center" wrapText="1"/>
    </xf>
    <xf numFmtId="168" fontId="33" fillId="0" borderId="59" xfId="0" applyNumberFormat="1" applyFont="1" applyBorder="1" applyAlignment="1">
      <alignment horizontal="center" vertical="center" wrapText="1"/>
    </xf>
    <xf numFmtId="168" fontId="33" fillId="0" borderId="56" xfId="0" applyNumberFormat="1" applyFont="1" applyBorder="1" applyAlignment="1">
      <alignment horizontal="center" vertical="center" wrapText="1"/>
    </xf>
    <xf numFmtId="0" fontId="33" fillId="6" borderId="0" xfId="0" applyFont="1" applyFill="1" applyAlignment="1">
      <alignment horizontal="center" vertical="center" wrapText="1"/>
    </xf>
    <xf numFmtId="168" fontId="31" fillId="0" borderId="54" xfId="0" applyNumberFormat="1" applyFont="1" applyBorder="1" applyAlignment="1">
      <alignment horizontal="right" vertical="center" wrapText="1"/>
    </xf>
    <xf numFmtId="3" fontId="81" fillId="5" borderId="0" xfId="0" applyNumberFormat="1" applyFont="1" applyFill="1" applyAlignment="1" applyProtection="1">
      <alignment horizontal="center" vertical="center" wrapText="1"/>
      <protection locked="0"/>
    </xf>
    <xf numFmtId="6" fontId="81" fillId="5" borderId="0" xfId="0" applyNumberFormat="1" applyFont="1" applyFill="1" applyAlignment="1" applyProtection="1">
      <alignment horizontal="center" vertical="center" wrapText="1"/>
      <protection locked="0"/>
    </xf>
    <xf numFmtId="171" fontId="81" fillId="5" borderId="0" xfId="0" applyNumberFormat="1" applyFont="1" applyFill="1" applyAlignment="1" applyProtection="1">
      <alignment horizontal="center" vertical="center" wrapText="1"/>
      <protection locked="0"/>
    </xf>
    <xf numFmtId="0" fontId="38" fillId="14" borderId="0" xfId="0" applyFont="1" applyFill="1" applyAlignment="1">
      <alignment horizontal="center" vertical="center" wrapText="1"/>
    </xf>
    <xf numFmtId="0" fontId="24" fillId="14" borderId="0" xfId="0" applyFont="1" applyFill="1" applyAlignment="1">
      <alignment horizontal="center" vertical="center" wrapText="1"/>
    </xf>
    <xf numFmtId="0" fontId="82" fillId="5" borderId="26" xfId="0" applyFont="1" applyFill="1" applyBorder="1" applyAlignment="1">
      <alignment horizontal="centerContinuous" vertical="center" wrapText="1"/>
    </xf>
    <xf numFmtId="0" fontId="32" fillId="0" borderId="0" xfId="0" applyFont="1" applyAlignment="1">
      <alignment vertical="center"/>
    </xf>
    <xf numFmtId="0" fontId="83" fillId="5" borderId="24" xfId="0" applyFont="1" applyFill="1" applyBorder="1" applyAlignment="1">
      <alignment horizontal="centerContinuous" vertical="center" wrapText="1"/>
    </xf>
    <xf numFmtId="172" fontId="31" fillId="0" borderId="54" xfId="0" applyNumberFormat="1" applyFont="1" applyBorder="1" applyAlignment="1">
      <alignment horizontal="right" vertical="center" wrapText="1"/>
    </xf>
    <xf numFmtId="0" fontId="24" fillId="14" borderId="0" xfId="0" applyFont="1" applyFill="1" applyAlignment="1">
      <alignment horizontal="centerContinuous" vertical="center" wrapText="1"/>
    </xf>
    <xf numFmtId="0" fontId="84" fillId="16" borderId="0" xfId="0" applyFont="1" applyFill="1" applyAlignment="1">
      <alignment vertical="center" wrapText="1"/>
    </xf>
    <xf numFmtId="0" fontId="85" fillId="0" borderId="0" xfId="0" applyFont="1" applyFill="1" applyAlignment="1">
      <alignment vertical="top" wrapText="1"/>
    </xf>
    <xf numFmtId="0" fontId="41" fillId="0" borderId="0" xfId="0" applyFont="1" applyAlignment="1">
      <alignment vertical="top" wrapText="1"/>
    </xf>
    <xf numFmtId="0" fontId="38" fillId="14" borderId="53" xfId="0" applyFont="1" applyFill="1" applyBorder="1" applyAlignment="1">
      <alignment horizontal="center" vertical="center" wrapText="1"/>
    </xf>
    <xf numFmtId="171" fontId="81" fillId="5" borderId="53" xfId="0" applyNumberFormat="1" applyFont="1" applyFill="1" applyBorder="1" applyAlignment="1" applyProtection="1">
      <alignment horizontal="center" vertical="center" wrapText="1"/>
      <protection locked="0"/>
    </xf>
    <xf numFmtId="0" fontId="24" fillId="14" borderId="53" xfId="0" applyFont="1" applyFill="1" applyBorder="1" applyAlignment="1">
      <alignment horizontal="center" vertical="center" wrapText="1"/>
    </xf>
    <xf numFmtId="6" fontId="81" fillId="5" borderId="53" xfId="0" applyNumberFormat="1" applyFont="1" applyFill="1" applyBorder="1" applyAlignment="1" applyProtection="1">
      <alignment horizontal="center" vertical="center" wrapText="1"/>
      <protection locked="0"/>
    </xf>
    <xf numFmtId="3" fontId="81" fillId="5" borderId="53" xfId="0" applyNumberFormat="1" applyFont="1" applyFill="1" applyBorder="1" applyAlignment="1" applyProtection="1">
      <alignment horizontal="center" vertical="center" wrapText="1"/>
      <protection locked="0"/>
    </xf>
    <xf numFmtId="9" fontId="81" fillId="5" borderId="53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3" fontId="86" fillId="5" borderId="0" xfId="0" applyNumberFormat="1" applyFont="1" applyFill="1" applyAlignment="1" applyProtection="1">
      <alignment horizontal="center" vertical="center" wrapText="1"/>
      <protection locked="0"/>
    </xf>
    <xf numFmtId="3" fontId="86" fillId="5" borderId="53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>
      <alignment horizontal="center" vertical="center" wrapText="1"/>
    </xf>
    <xf numFmtId="3" fontId="31" fillId="0" borderId="53" xfId="1" applyNumberFormat="1" applyFont="1" applyBorder="1" applyAlignment="1">
      <alignment horizontal="center" vertical="center" wrapText="1"/>
    </xf>
    <xf numFmtId="0" fontId="74" fillId="0" borderId="0" xfId="0" applyFont="1" applyAlignment="1">
      <alignment horizontal="left" vertical="center" indent="1"/>
    </xf>
    <xf numFmtId="0" fontId="10" fillId="6" borderId="0" xfId="0" applyFont="1" applyFill="1" applyAlignment="1">
      <alignment horizontal="left" vertical="center" wrapText="1" indent="1"/>
    </xf>
    <xf numFmtId="0" fontId="87" fillId="0" borderId="0" xfId="0" applyFont="1" applyAlignment="1">
      <alignment vertical="center"/>
    </xf>
    <xf numFmtId="0" fontId="88" fillId="0" borderId="0" xfId="0" applyFont="1" applyAlignment="1">
      <alignment horizontal="right" vertical="center"/>
    </xf>
    <xf numFmtId="0" fontId="10" fillId="16" borderId="0" xfId="0" applyFont="1" applyFill="1" applyAlignment="1">
      <alignment horizontal="left"/>
    </xf>
    <xf numFmtId="0" fontId="15" fillId="16" borderId="0" xfId="0" applyFont="1" applyFill="1" applyBorder="1" applyAlignment="1">
      <alignment horizontal="left" vertical="center" wrapText="1"/>
    </xf>
    <xf numFmtId="0" fontId="15" fillId="16" borderId="0" xfId="0" applyFont="1" applyFill="1" applyBorder="1" applyAlignment="1">
      <alignment horizontal="center" vertical="center" wrapText="1"/>
    </xf>
    <xf numFmtId="0" fontId="15" fillId="16" borderId="31" xfId="0" applyFont="1" applyFill="1" applyBorder="1" applyAlignment="1">
      <alignment horizontal="center" vertical="center" wrapText="1"/>
    </xf>
    <xf numFmtId="9" fontId="43" fillId="4" borderId="7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65" fontId="44" fillId="4" borderId="8" xfId="3" applyNumberFormat="1" applyFont="1" applyFill="1" applyBorder="1" applyAlignment="1">
      <alignment horizontal="right" vertical="center"/>
    </xf>
    <xf numFmtId="0" fontId="46" fillId="0" borderId="8" xfId="0" applyFont="1" applyBorder="1" applyAlignment="1"/>
    <xf numFmtId="0" fontId="46" fillId="0" borderId="11" xfId="0" applyFont="1" applyBorder="1" applyAlignment="1"/>
    <xf numFmtId="0" fontId="47" fillId="4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</cellXfs>
  <cellStyles count="11">
    <cellStyle name="Comma" xfId="1" builtinId="3"/>
    <cellStyle name="Comma 2" xfId="3" xr:uid="{00000000-0005-0000-0000-000001000000}"/>
    <cellStyle name="Comma 3" xfId="6" xr:uid="{00000000-0005-0000-0000-000002000000}"/>
    <cellStyle name="Currency 2" xfId="7" xr:uid="{00000000-0005-0000-0000-000003000000}"/>
    <cellStyle name="Hyperlink" xfId="5" builtinId="8"/>
    <cellStyle name="Normal" xfId="0" builtinId="0"/>
    <cellStyle name="Normal 2" xfId="8" xr:uid="{00000000-0005-0000-0000-000006000000}"/>
    <cellStyle name="Percent" xfId="2" builtinId="5"/>
    <cellStyle name="Percent 2" xfId="4" xr:uid="{00000000-0005-0000-0000-000008000000}"/>
    <cellStyle name="Percent 3" xfId="9" xr:uid="{00000000-0005-0000-0000-000009000000}"/>
    <cellStyle name="Percent 4" xfId="10" xr:uid="{00000000-0005-0000-0000-00000A000000}"/>
  </cellStyles>
  <dxfs count="0"/>
  <tableStyles count="0" defaultTableStyle="TableStyleMedium9" defaultPivotStyle="PivotStyleMedium7"/>
  <colors>
    <mruColors>
      <color rgb="FF167069"/>
      <color rgb="FF4CB9B2"/>
      <color rgb="FFE0EE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749300</xdr:colOff>
      <xdr:row>56</xdr:row>
      <xdr:rowOff>73817</xdr:rowOff>
    </xdr:from>
    <xdr:to>
      <xdr:col>9</xdr:col>
      <xdr:colOff>1460500</xdr:colOff>
      <xdr:row>59</xdr:row>
      <xdr:rowOff>38098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92400" y="21879717"/>
          <a:ext cx="2222500" cy="738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1578429</xdr:colOff>
      <xdr:row>16</xdr:row>
      <xdr:rowOff>399143</xdr:rowOff>
    </xdr:from>
    <xdr:to>
      <xdr:col>16</xdr:col>
      <xdr:colOff>635000</xdr:colOff>
      <xdr:row>26</xdr:row>
      <xdr:rowOff>469901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 flipV="1">
          <a:off x="26775229" y="6939643"/>
          <a:ext cx="1406071" cy="4388758"/>
        </a:xfrm>
        <a:prstGeom prst="straightConnector1">
          <a:avLst/>
        </a:prstGeom>
        <a:ln w="317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145146</xdr:colOff>
      <xdr:row>28</xdr:row>
      <xdr:rowOff>290286</xdr:rowOff>
    </xdr:from>
    <xdr:to>
      <xdr:col>15</xdr:col>
      <xdr:colOff>489858</xdr:colOff>
      <xdr:row>28</xdr:row>
      <xdr:rowOff>290287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27081846" y="12037786"/>
          <a:ext cx="344712" cy="1"/>
        </a:xfrm>
        <a:prstGeom prst="straightConnector1">
          <a:avLst/>
        </a:prstGeom>
        <a:ln w="317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228600</xdr:colOff>
      <xdr:row>34</xdr:row>
      <xdr:rowOff>50800</xdr:rowOff>
    </xdr:from>
    <xdr:to>
      <xdr:col>17</xdr:col>
      <xdr:colOff>427789</xdr:colOff>
      <xdr:row>34</xdr:row>
      <xdr:rowOff>1206500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52400" y="12471400"/>
          <a:ext cx="3475789" cy="1155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304841</xdr:colOff>
      <xdr:row>49</xdr:row>
      <xdr:rowOff>114560</xdr:rowOff>
    </xdr:from>
    <xdr:to>
      <xdr:col>23</xdr:col>
      <xdr:colOff>826509</xdr:colOff>
      <xdr:row>52</xdr:row>
      <xdr:rowOff>121775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88809" y="10052814"/>
          <a:ext cx="2335954" cy="7732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63501</xdr:colOff>
      <xdr:row>46</xdr:row>
      <xdr:rowOff>63500</xdr:rowOff>
    </xdr:from>
    <xdr:to>
      <xdr:col>1</xdr:col>
      <xdr:colOff>1705907</xdr:colOff>
      <xdr:row>48</xdr:row>
      <xdr:rowOff>177800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1" y="8458200"/>
          <a:ext cx="1642406" cy="546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68385</xdr:colOff>
      <xdr:row>14</xdr:row>
      <xdr:rowOff>107458</xdr:rowOff>
    </xdr:from>
    <xdr:to>
      <xdr:col>6</xdr:col>
      <xdr:colOff>0</xdr:colOff>
      <xdr:row>34</xdr:row>
      <xdr:rowOff>249931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2760" b="11005"/>
        <a:stretch/>
      </xdr:blipFill>
      <xdr:spPr>
        <a:xfrm>
          <a:off x="4881685" y="2863358"/>
          <a:ext cx="2458915" cy="4269973"/>
        </a:xfrm>
        <a:prstGeom prst="rect">
          <a:avLst/>
        </a:prstGeom>
      </xdr:spPr>
    </xdr:pic>
    <xdr:clientData/>
  </xdr:twoCellAnchor>
  <xdr:twoCellAnchor editAs="oneCell">
    <xdr:from>
      <xdr:col>3</xdr:col>
      <xdr:colOff>1012279</xdr:colOff>
      <xdr:row>49</xdr:row>
      <xdr:rowOff>76200</xdr:rowOff>
    </xdr:from>
    <xdr:to>
      <xdr:col>5</xdr:col>
      <xdr:colOff>127000</xdr:colOff>
      <xdr:row>51</xdr:row>
      <xdr:rowOff>25400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25579" y="10274300"/>
          <a:ext cx="1489621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julcreativ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ulcreative.com/free-marketing-assessment-powered-by-jul" TargetMode="External"/><Relationship Id="rId13" Type="http://schemas.openxmlformats.org/officeDocument/2006/relationships/hyperlink" Target="https://www.julcreative.com/free-marketing-assessment-powered-by-jul" TargetMode="External"/><Relationship Id="rId18" Type="http://schemas.openxmlformats.org/officeDocument/2006/relationships/hyperlink" Target="https://www.julcreative.com/free-marketing-assessment-powered-by-jul" TargetMode="External"/><Relationship Id="rId3" Type="http://schemas.openxmlformats.org/officeDocument/2006/relationships/hyperlink" Target="https://www.julcreative.com/blog/focus-on-buyer-part-2-why-manufacturing-needs-inbound-sales-enablement" TargetMode="External"/><Relationship Id="rId21" Type="http://schemas.openxmlformats.org/officeDocument/2006/relationships/hyperlink" Target="https://www.julcreative.com/free-marketing-assessment-powered-by-jul" TargetMode="External"/><Relationship Id="rId7" Type="http://schemas.openxmlformats.org/officeDocument/2006/relationships/hyperlink" Target="https://www.julcreative.com/blog/lead-generation-stuck-in-90s-content-marketing-builds-sales-pipeline" TargetMode="External"/><Relationship Id="rId12" Type="http://schemas.openxmlformats.org/officeDocument/2006/relationships/hyperlink" Target="https://www.julcreative.com/free-marketing-assessment-powered-by-jul" TargetMode="External"/><Relationship Id="rId17" Type="http://schemas.openxmlformats.org/officeDocument/2006/relationships/hyperlink" Target="https://www.julcreative.com/free-marketing-assessment-powered-by-jul" TargetMode="External"/><Relationship Id="rId2" Type="http://schemas.openxmlformats.org/officeDocument/2006/relationships/hyperlink" Target="https://www.julcreative.com/blog/how-can-buyer-personas-improve-my-business" TargetMode="External"/><Relationship Id="rId16" Type="http://schemas.openxmlformats.org/officeDocument/2006/relationships/hyperlink" Target="https://www.julcreative.com/free-marketing-assessment-powered-by-jul" TargetMode="External"/><Relationship Id="rId20" Type="http://schemas.openxmlformats.org/officeDocument/2006/relationships/hyperlink" Target="https://www.julcreative.com/free-marketing-assessment-powered-by-jul" TargetMode="External"/><Relationship Id="rId1" Type="http://schemas.openxmlformats.org/officeDocument/2006/relationships/hyperlink" Target="http://www.julcreative.com/" TargetMode="External"/><Relationship Id="rId6" Type="http://schemas.openxmlformats.org/officeDocument/2006/relationships/hyperlink" Target="https://www.julcreative.com/blog/what-inbound-marketing-is-and-why-you-might-need-it" TargetMode="External"/><Relationship Id="rId11" Type="http://schemas.openxmlformats.org/officeDocument/2006/relationships/hyperlink" Target="https://www.julcreative.com/free-marketing-assessment-powered-by-jul" TargetMode="External"/><Relationship Id="rId5" Type="http://schemas.openxmlformats.org/officeDocument/2006/relationships/hyperlink" Target="https://www.julcreative.com/blog/manufacturers-a-fresh-content-marketing-strategy-to-grow-your-profits-in-2016" TargetMode="External"/><Relationship Id="rId15" Type="http://schemas.openxmlformats.org/officeDocument/2006/relationships/hyperlink" Target="https://www.julcreative.com/free-marketing-assessment-powered-by-jul" TargetMode="External"/><Relationship Id="rId10" Type="http://schemas.openxmlformats.org/officeDocument/2006/relationships/hyperlink" Target="https://www.julcreative.com/free-marketing-assessment-powered-by-jul" TargetMode="External"/><Relationship Id="rId19" Type="http://schemas.openxmlformats.org/officeDocument/2006/relationships/hyperlink" Target="https://www.julcreative.com/free-marketing-assessment-powered-by-jul" TargetMode="External"/><Relationship Id="rId4" Type="http://schemas.openxmlformats.org/officeDocument/2006/relationships/hyperlink" Target="https://www.julcreative.com/blog/create-relevant-content-for-measurable-marketing-strategy-results" TargetMode="External"/><Relationship Id="rId9" Type="http://schemas.openxmlformats.org/officeDocument/2006/relationships/hyperlink" Target="https://www.julcreative.com/free-marketing-assessment-powered-by-jul" TargetMode="External"/><Relationship Id="rId14" Type="http://schemas.openxmlformats.org/officeDocument/2006/relationships/hyperlink" Target="https://www.julcreative.com/free-marketing-assessment-powered-by-jul" TargetMode="External"/><Relationship Id="rId2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ulcreative.com/blog/create-relevant-content-for-measurable-marketing-strategy-results" TargetMode="External"/><Relationship Id="rId3" Type="http://schemas.openxmlformats.org/officeDocument/2006/relationships/hyperlink" Target="https://www.julcreative.com/blog/manufacturers-a-fresh-content-marketing-strategy-to-grow-your-profits-in-2016" TargetMode="External"/><Relationship Id="rId7" Type="http://schemas.openxmlformats.org/officeDocument/2006/relationships/hyperlink" Target="https://www.julcreative.com/blog/focus-on-buyer-part-2-why-manufacturing-needs-inbound-sales-enablement" TargetMode="External"/><Relationship Id="rId2" Type="http://schemas.openxmlformats.org/officeDocument/2006/relationships/hyperlink" Target="https://www.julcreative.com/blog/lead-generation-stuck-in-90s-content-marketing-builds-sales-pipeline" TargetMode="External"/><Relationship Id="rId1" Type="http://schemas.openxmlformats.org/officeDocument/2006/relationships/hyperlink" Target="http://www.julcreative.com/" TargetMode="External"/><Relationship Id="rId6" Type="http://schemas.openxmlformats.org/officeDocument/2006/relationships/hyperlink" Target="https://www.julcreative.com/blog/10-discovery-questions-to-ask-when-exploring-a-qualified-lead" TargetMode="External"/><Relationship Id="rId5" Type="http://schemas.openxmlformats.org/officeDocument/2006/relationships/hyperlink" Target="https://www.julcreative.com/blog/why-valuable-ebooks-and-downloadable-publications-are-invaluable-to-your-sales-strategy" TargetMode="External"/><Relationship Id="rId4" Type="http://schemas.openxmlformats.org/officeDocument/2006/relationships/hyperlink" Target="https://www.julcreative.com/blog/focus-on-buyer-part-2-why-manufacturing-needs-inbound-sales-enablement" TargetMode="External"/><Relationship Id="rId9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www.julcreative.com/free-marketing-assessment-powered-by-jul" TargetMode="External"/><Relationship Id="rId1" Type="http://schemas.openxmlformats.org/officeDocument/2006/relationships/hyperlink" Target="http://www.julcreativ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80"/>
  <sheetViews>
    <sheetView tabSelected="1" zoomScale="88" workbookViewId="0">
      <selection activeCell="B81" sqref="B81"/>
    </sheetView>
  </sheetViews>
  <sheetFormatPr baseColWidth="10" defaultRowHeight="23"/>
  <cols>
    <col min="1" max="1" width="6.1640625" style="11" customWidth="1"/>
    <col min="2" max="2" width="9.1640625" style="165" customWidth="1"/>
    <col min="3" max="3" width="84.83203125" style="573" customWidth="1"/>
    <col min="4" max="4" width="3.83203125" style="11" customWidth="1"/>
    <col min="5" max="6" width="24.83203125" style="10" customWidth="1"/>
    <col min="7" max="7" width="19.83203125" style="277" customWidth="1"/>
    <col min="8" max="10" width="19.83203125" style="11" customWidth="1"/>
    <col min="11" max="13" width="10.83203125" style="11"/>
    <col min="14" max="14" width="21.33203125" style="11" hidden="1" customWidth="1"/>
    <col min="15" max="15" width="14.33203125" style="11" hidden="1" customWidth="1"/>
    <col min="16" max="16" width="15.33203125" style="11" customWidth="1"/>
    <col min="17" max="19" width="15.83203125" style="11" customWidth="1"/>
    <col min="20" max="16384" width="10.83203125" style="11"/>
  </cols>
  <sheetData>
    <row r="2" spans="2:19" ht="45" customHeight="1">
      <c r="B2" s="619" t="s">
        <v>219</v>
      </c>
      <c r="J2" s="620" t="s">
        <v>222</v>
      </c>
    </row>
    <row r="3" spans="2:19" s="165" customFormat="1" ht="20" customHeight="1">
      <c r="C3" s="175"/>
      <c r="E3" s="599" t="s">
        <v>201</v>
      </c>
      <c r="F3" s="597"/>
      <c r="G3" s="598"/>
    </row>
    <row r="4" spans="2:19" ht="17" customHeight="1"/>
    <row r="5" spans="2:19" s="176" customFormat="1" ht="42" customHeight="1">
      <c r="B5" s="556"/>
      <c r="C5" s="602" t="s">
        <v>226</v>
      </c>
      <c r="D5" s="557"/>
      <c r="E5" s="558"/>
      <c r="F5" s="559"/>
      <c r="G5" s="561"/>
      <c r="H5" s="560"/>
      <c r="I5" s="560"/>
      <c r="J5" s="560"/>
    </row>
    <row r="6" spans="2:19" s="172" customFormat="1" ht="12" customHeight="1">
      <c r="B6" s="185"/>
      <c r="C6" s="575"/>
      <c r="D6" s="169"/>
      <c r="E6" s="170"/>
      <c r="F6" s="171"/>
      <c r="G6" s="554"/>
    </row>
    <row r="7" spans="2:19" s="164" customFormat="1" ht="26" customHeight="1">
      <c r="B7" s="563" t="s">
        <v>102</v>
      </c>
      <c r="C7" s="576"/>
      <c r="D7" s="188"/>
      <c r="E7" s="179"/>
      <c r="F7" s="180"/>
      <c r="G7" s="180"/>
      <c r="H7" s="180"/>
      <c r="I7" s="180"/>
      <c r="J7" s="180"/>
      <c r="Q7" s="612" t="s">
        <v>247</v>
      </c>
    </row>
    <row r="8" spans="2:19" s="164" customFormat="1" ht="40" customHeight="1">
      <c r="B8" s="564"/>
      <c r="C8" s="577"/>
      <c r="D8" s="190"/>
      <c r="E8" s="595" t="s">
        <v>241</v>
      </c>
      <c r="F8" s="605" t="s">
        <v>242</v>
      </c>
      <c r="G8" s="605" t="s">
        <v>243</v>
      </c>
      <c r="H8" s="605" t="s">
        <v>244</v>
      </c>
      <c r="Q8" s="595" t="s">
        <v>248</v>
      </c>
      <c r="R8" s="605" t="s">
        <v>16</v>
      </c>
      <c r="S8" s="605"/>
    </row>
    <row r="9" spans="2:19" s="164" customFormat="1" ht="52" customHeight="1">
      <c r="B9" s="2">
        <v>1</v>
      </c>
      <c r="C9" s="176" t="s">
        <v>236</v>
      </c>
      <c r="D9" s="174"/>
      <c r="E9" s="592">
        <v>16500</v>
      </c>
      <c r="F9" s="609">
        <v>63000</v>
      </c>
      <c r="G9" s="616">
        <f>E9/3</f>
        <v>5500</v>
      </c>
      <c r="H9" s="569">
        <f>F9/12</f>
        <v>5250</v>
      </c>
      <c r="Q9" s="613">
        <v>10</v>
      </c>
      <c r="R9" s="614">
        <v>1000</v>
      </c>
      <c r="S9" s="614"/>
    </row>
    <row r="10" spans="2:19" s="164" customFormat="1" ht="23" customHeight="1">
      <c r="B10" s="564"/>
      <c r="C10" s="191" t="s">
        <v>136</v>
      </c>
      <c r="D10" s="174"/>
      <c r="E10" s="166"/>
      <c r="F10" s="166"/>
      <c r="G10" s="555"/>
      <c r="P10" s="164" t="s">
        <v>249</v>
      </c>
      <c r="Q10" s="615">
        <f>Q9*90</f>
        <v>900</v>
      </c>
      <c r="R10" s="615">
        <f>R9*3</f>
        <v>3000</v>
      </c>
      <c r="S10" s="615"/>
    </row>
    <row r="11" spans="2:19" s="164" customFormat="1" ht="12" customHeight="1">
      <c r="B11" s="564"/>
      <c r="C11" s="578"/>
      <c r="D11" s="174"/>
    </row>
    <row r="12" spans="2:19" s="164" customFormat="1" ht="40" customHeight="1">
      <c r="B12" s="564"/>
      <c r="C12" s="578"/>
      <c r="D12" s="174"/>
      <c r="F12" s="567" t="s">
        <v>221</v>
      </c>
      <c r="G12" s="555"/>
      <c r="H12" s="584" t="s">
        <v>203</v>
      </c>
      <c r="I12" s="585" t="s">
        <v>205</v>
      </c>
      <c r="J12" s="586" t="s">
        <v>204</v>
      </c>
    </row>
    <row r="13" spans="2:19" s="164" customFormat="1" ht="37" customHeight="1">
      <c r="B13" s="564"/>
      <c r="C13" s="578"/>
      <c r="D13" s="174"/>
      <c r="E13" s="611" t="s">
        <v>220</v>
      </c>
      <c r="F13" s="553">
        <f>(G9-H9)/H9</f>
        <v>4.7619047619047616E-2</v>
      </c>
      <c r="G13" s="617" t="s">
        <v>200</v>
      </c>
      <c r="H13" s="587" t="s">
        <v>212</v>
      </c>
      <c r="I13" s="588" t="s">
        <v>213</v>
      </c>
      <c r="J13" s="589" t="s">
        <v>214</v>
      </c>
    </row>
    <row r="14" spans="2:19" s="164" customFormat="1" ht="28">
      <c r="B14" s="564"/>
      <c r="C14" s="578"/>
      <c r="D14" s="174"/>
      <c r="E14" s="166"/>
      <c r="F14" s="166"/>
      <c r="G14" s="168"/>
      <c r="H14" s="176"/>
      <c r="I14" s="176"/>
      <c r="J14" s="176"/>
    </row>
    <row r="15" spans="2:19" s="164" customFormat="1" ht="26" customHeight="1">
      <c r="B15" s="563" t="s">
        <v>104</v>
      </c>
      <c r="C15" s="576"/>
      <c r="D15" s="188"/>
      <c r="E15" s="181"/>
      <c r="F15" s="181"/>
      <c r="G15" s="618"/>
      <c r="H15" s="590"/>
      <c r="I15" s="590"/>
      <c r="J15" s="590"/>
    </row>
    <row r="16" spans="2:19" s="164" customFormat="1" ht="26" customHeight="1">
      <c r="B16" s="564"/>
      <c r="C16" s="577"/>
      <c r="D16" s="190"/>
      <c r="E16" s="595" t="s">
        <v>25</v>
      </c>
      <c r="F16" s="567" t="s">
        <v>66</v>
      </c>
      <c r="G16" s="168"/>
      <c r="H16" s="584" t="s">
        <v>203</v>
      </c>
      <c r="I16" s="585" t="s">
        <v>205</v>
      </c>
      <c r="J16" s="586" t="s">
        <v>204</v>
      </c>
      <c r="M16" s="565"/>
    </row>
    <row r="17" spans="2:13" s="164" customFormat="1" ht="51" customHeight="1">
      <c r="B17" s="2">
        <v>2</v>
      </c>
      <c r="C17" s="176" t="s">
        <v>235</v>
      </c>
      <c r="D17" s="174"/>
      <c r="E17" s="592">
        <v>92</v>
      </c>
      <c r="F17" s="553">
        <f>E17/G9</f>
        <v>1.6727272727272726E-2</v>
      </c>
      <c r="G17" s="617" t="s">
        <v>200</v>
      </c>
      <c r="H17" s="587" t="s">
        <v>211</v>
      </c>
      <c r="I17" s="588" t="s">
        <v>206</v>
      </c>
      <c r="J17" s="589" t="s">
        <v>207</v>
      </c>
      <c r="M17" s="566"/>
    </row>
    <row r="18" spans="2:13" s="164" customFormat="1" ht="35" customHeight="1">
      <c r="B18" s="564"/>
      <c r="C18" s="192" t="s">
        <v>137</v>
      </c>
      <c r="D18" s="174"/>
      <c r="E18" s="166"/>
      <c r="F18" s="166"/>
      <c r="G18" s="168"/>
      <c r="H18" s="176"/>
      <c r="I18" s="176"/>
      <c r="J18" s="176"/>
    </row>
    <row r="19" spans="2:13" s="164" customFormat="1" ht="28">
      <c r="B19" s="564"/>
      <c r="C19" s="175"/>
      <c r="D19" s="174"/>
      <c r="E19" s="166"/>
      <c r="F19" s="166"/>
      <c r="G19" s="168"/>
      <c r="H19" s="176"/>
      <c r="I19" s="176"/>
      <c r="J19" s="176"/>
    </row>
    <row r="20" spans="2:13" s="164" customFormat="1" ht="26" customHeight="1">
      <c r="B20" s="563" t="s">
        <v>106</v>
      </c>
      <c r="C20" s="576"/>
      <c r="D20" s="188"/>
      <c r="E20" s="181"/>
      <c r="F20" s="181"/>
      <c r="G20" s="618"/>
      <c r="H20" s="590"/>
      <c r="I20" s="590"/>
      <c r="J20" s="590"/>
    </row>
    <row r="21" spans="2:13" s="164" customFormat="1" ht="22" customHeight="1">
      <c r="B21" s="564"/>
      <c r="C21" s="577"/>
      <c r="D21" s="190"/>
      <c r="E21" s="595" t="s">
        <v>138</v>
      </c>
      <c r="F21" s="567" t="s">
        <v>139</v>
      </c>
      <c r="G21" s="168"/>
      <c r="H21" s="584" t="s">
        <v>203</v>
      </c>
      <c r="I21" s="585" t="s">
        <v>205</v>
      </c>
      <c r="J21" s="586" t="s">
        <v>204</v>
      </c>
    </row>
    <row r="22" spans="2:13" s="164" customFormat="1" ht="76" customHeight="1">
      <c r="B22" s="2">
        <v>3</v>
      </c>
      <c r="C22" s="176" t="s">
        <v>234</v>
      </c>
      <c r="D22" s="174"/>
      <c r="E22" s="592">
        <v>25</v>
      </c>
      <c r="F22" s="553">
        <f>E22/E17</f>
        <v>0.27173913043478259</v>
      </c>
      <c r="G22" s="617" t="s">
        <v>200</v>
      </c>
      <c r="H22" s="587" t="s">
        <v>216</v>
      </c>
      <c r="I22" s="588" t="s">
        <v>217</v>
      </c>
      <c r="J22" s="589" t="s">
        <v>215</v>
      </c>
    </row>
    <row r="23" spans="2:13" s="164" customFormat="1" ht="28">
      <c r="B23" s="564"/>
      <c r="C23" s="192" t="s">
        <v>145</v>
      </c>
      <c r="D23" s="174"/>
      <c r="E23" s="166"/>
      <c r="F23" s="166"/>
      <c r="G23" s="555"/>
      <c r="H23" s="176"/>
      <c r="I23" s="176"/>
      <c r="J23" s="176"/>
    </row>
    <row r="24" spans="2:13" s="164" customFormat="1" ht="10" customHeight="1">
      <c r="B24" s="564"/>
      <c r="C24" s="579"/>
      <c r="D24" s="174"/>
      <c r="E24" s="166"/>
      <c r="F24" s="166"/>
      <c r="G24" s="555"/>
      <c r="H24" s="176"/>
      <c r="I24" s="176"/>
      <c r="J24" s="176"/>
    </row>
    <row r="25" spans="2:13" s="164" customFormat="1" ht="42">
      <c r="B25" s="564"/>
      <c r="C25" s="577"/>
      <c r="D25" s="190"/>
      <c r="E25" s="595" t="s">
        <v>227</v>
      </c>
      <c r="F25" s="605" t="s">
        <v>149</v>
      </c>
      <c r="G25" s="605" t="s">
        <v>148</v>
      </c>
      <c r="H25" s="176"/>
      <c r="I25" s="176"/>
      <c r="J25" s="176"/>
    </row>
    <row r="26" spans="2:13" s="164" customFormat="1" ht="52" customHeight="1">
      <c r="B26" s="2">
        <v>4</v>
      </c>
      <c r="C26" s="176" t="s">
        <v>245</v>
      </c>
      <c r="D26" s="174"/>
      <c r="E26" s="593">
        <v>250000</v>
      </c>
      <c r="F26" s="610">
        <v>0.32</v>
      </c>
      <c r="G26" s="177">
        <f>E26*F26</f>
        <v>80000</v>
      </c>
      <c r="H26" s="176"/>
      <c r="I26" s="176"/>
      <c r="J26" s="176"/>
    </row>
    <row r="27" spans="2:13" s="164" customFormat="1" ht="23" customHeight="1">
      <c r="B27" s="564"/>
      <c r="C27" s="191" t="s">
        <v>246</v>
      </c>
      <c r="D27" s="174"/>
      <c r="E27" s="177"/>
      <c r="F27" s="178"/>
      <c r="G27" s="555"/>
      <c r="H27" s="176"/>
      <c r="I27" s="176"/>
      <c r="J27" s="176"/>
    </row>
    <row r="28" spans="2:13" s="164" customFormat="1" ht="23" customHeight="1">
      <c r="B28" s="564"/>
      <c r="C28" s="578"/>
      <c r="D28" s="174"/>
      <c r="E28" s="177"/>
      <c r="F28" s="178"/>
      <c r="G28" s="555"/>
      <c r="H28" s="176"/>
      <c r="I28" s="176"/>
      <c r="J28" s="176"/>
    </row>
    <row r="29" spans="2:13" s="164" customFormat="1" ht="26" customHeight="1">
      <c r="B29" s="563" t="s">
        <v>146</v>
      </c>
      <c r="C29" s="576"/>
      <c r="D29" s="188"/>
      <c r="E29" s="181"/>
      <c r="F29" s="181"/>
      <c r="G29" s="181"/>
      <c r="H29" s="590"/>
      <c r="I29" s="590"/>
      <c r="J29" s="590"/>
    </row>
    <row r="30" spans="2:13" s="164" customFormat="1" ht="27" customHeight="1">
      <c r="B30" s="189"/>
      <c r="C30" s="577"/>
      <c r="D30" s="190"/>
      <c r="E30" s="595" t="s">
        <v>140</v>
      </c>
      <c r="F30" s="567" t="s">
        <v>202</v>
      </c>
      <c r="G30" s="555"/>
      <c r="H30" s="584" t="s">
        <v>203</v>
      </c>
      <c r="I30" s="585" t="s">
        <v>205</v>
      </c>
      <c r="J30" s="586" t="s">
        <v>204</v>
      </c>
    </row>
    <row r="31" spans="2:13" s="164" customFormat="1" ht="52" customHeight="1">
      <c r="B31" s="2">
        <v>6</v>
      </c>
      <c r="C31" s="176" t="s">
        <v>232</v>
      </c>
      <c r="D31" s="174"/>
      <c r="E31" s="594">
        <v>1</v>
      </c>
      <c r="F31" s="553">
        <f>E31/20</f>
        <v>0.05</v>
      </c>
      <c r="G31" s="617" t="s">
        <v>200</v>
      </c>
      <c r="H31" s="587" t="s">
        <v>210</v>
      </c>
      <c r="I31" s="588" t="s">
        <v>208</v>
      </c>
      <c r="J31" s="589" t="s">
        <v>209</v>
      </c>
    </row>
    <row r="32" spans="2:13" s="164" customFormat="1" ht="21">
      <c r="B32" s="189"/>
      <c r="C32" s="192" t="s">
        <v>145</v>
      </c>
      <c r="D32" s="174"/>
      <c r="E32" s="166"/>
      <c r="F32" s="166"/>
      <c r="G32" s="555"/>
    </row>
    <row r="33" spans="2:15" s="164" customFormat="1" ht="22" customHeight="1">
      <c r="C33" s="175"/>
    </row>
    <row r="34" spans="2:15" s="164" customFormat="1">
      <c r="B34" s="189"/>
      <c r="C34" s="577"/>
      <c r="D34" s="190"/>
      <c r="E34" s="595" t="s">
        <v>35</v>
      </c>
      <c r="F34" s="605" t="s">
        <v>143</v>
      </c>
      <c r="G34" s="555"/>
    </row>
    <row r="35" spans="2:15" s="164" customFormat="1" ht="35" customHeight="1">
      <c r="B35" s="2">
        <v>7</v>
      </c>
      <c r="C35" s="176" t="s">
        <v>231</v>
      </c>
      <c r="D35" s="174"/>
      <c r="E35" s="173">
        <f>E22*F31</f>
        <v>1.25</v>
      </c>
      <c r="F35" s="167">
        <f>E35*E26</f>
        <v>312500</v>
      </c>
      <c r="G35" s="555"/>
    </row>
    <row r="36" spans="2:15" s="164" customFormat="1" ht="24" customHeight="1">
      <c r="B36" s="189"/>
      <c r="C36" s="168" t="s">
        <v>144</v>
      </c>
      <c r="D36" s="174"/>
      <c r="E36" s="166"/>
      <c r="F36" s="166"/>
      <c r="G36" s="555"/>
    </row>
    <row r="37" spans="2:15" s="164" customFormat="1">
      <c r="B37" s="189"/>
      <c r="C37" s="579"/>
      <c r="D37" s="174"/>
      <c r="E37" s="166"/>
      <c r="F37" s="166"/>
      <c r="G37" s="555"/>
    </row>
    <row r="38" spans="2:15" s="164" customFormat="1">
      <c r="B38" s="189"/>
      <c r="C38" s="579"/>
      <c r="D38" s="174"/>
      <c r="E38" s="166"/>
      <c r="F38" s="166"/>
      <c r="G38" s="555"/>
    </row>
    <row r="39" spans="2:15" s="183" customFormat="1" ht="26" customHeight="1">
      <c r="B39" s="570" t="s">
        <v>112</v>
      </c>
      <c r="C39" s="581"/>
      <c r="D39" s="571"/>
      <c r="E39" s="572"/>
      <c r="F39" s="572"/>
      <c r="G39" s="572"/>
      <c r="H39" s="572"/>
      <c r="I39" s="572"/>
      <c r="J39" s="572"/>
    </row>
    <row r="40" spans="2:15" s="164" customFormat="1" ht="42">
      <c r="B40" s="189"/>
      <c r="C40" s="603" t="s">
        <v>240</v>
      </c>
      <c r="D40" s="190"/>
      <c r="E40" s="595" t="s">
        <v>141</v>
      </c>
      <c r="F40" s="605" t="s">
        <v>142</v>
      </c>
      <c r="G40" s="555"/>
    </row>
    <row r="41" spans="2:15" s="164" customFormat="1" ht="52" customHeight="1">
      <c r="B41" s="2">
        <v>8</v>
      </c>
      <c r="C41" s="176" t="s">
        <v>230</v>
      </c>
      <c r="D41" s="174"/>
      <c r="E41" s="593">
        <v>12000</v>
      </c>
      <c r="F41" s="167">
        <f>E41*12</f>
        <v>144000</v>
      </c>
      <c r="G41" s="555"/>
      <c r="N41" s="568" t="s">
        <v>218</v>
      </c>
      <c r="O41" s="591">
        <v>3.5</v>
      </c>
    </row>
    <row r="42" spans="2:15" s="164" customFormat="1" ht="21">
      <c r="B42" s="189"/>
      <c r="C42" s="192" t="s">
        <v>147</v>
      </c>
      <c r="D42" s="174"/>
      <c r="E42" s="166"/>
      <c r="F42" s="166"/>
      <c r="G42" s="555"/>
    </row>
    <row r="43" spans="2:15" s="164" customFormat="1" ht="12" customHeight="1">
      <c r="B43" s="189"/>
      <c r="C43" s="175"/>
      <c r="D43" s="174"/>
      <c r="E43" s="166"/>
      <c r="F43" s="166"/>
      <c r="G43" s="555"/>
    </row>
    <row r="44" spans="2:15" s="164" customFormat="1" ht="35" customHeight="1">
      <c r="B44" s="2"/>
      <c r="C44" s="176"/>
      <c r="D44" s="174"/>
      <c r="E44" s="595" t="s">
        <v>150</v>
      </c>
      <c r="F44" s="605" t="s">
        <v>151</v>
      </c>
      <c r="G44" s="555"/>
      <c r="N44" s="568" t="s">
        <v>223</v>
      </c>
      <c r="O44" s="600">
        <v>0</v>
      </c>
    </row>
    <row r="45" spans="2:15" s="164" customFormat="1" ht="35" customHeight="1">
      <c r="B45" s="2">
        <v>9</v>
      </c>
      <c r="C45" s="176" t="s">
        <v>237</v>
      </c>
      <c r="D45" s="174"/>
      <c r="E45" s="594">
        <v>1</v>
      </c>
      <c r="F45" s="606">
        <v>4</v>
      </c>
      <c r="G45" s="555"/>
      <c r="N45" s="568" t="s">
        <v>223</v>
      </c>
      <c r="O45" s="600">
        <v>0</v>
      </c>
    </row>
    <row r="46" spans="2:15" s="164" customFormat="1" ht="21" customHeight="1">
      <c r="B46" s="189"/>
      <c r="C46" s="175"/>
      <c r="D46" s="174"/>
      <c r="E46" s="166"/>
      <c r="F46" s="166"/>
      <c r="G46" s="555"/>
    </row>
    <row r="47" spans="2:15" s="164" customFormat="1" ht="42">
      <c r="B47" s="189"/>
      <c r="C47" s="604" t="s">
        <v>225</v>
      </c>
      <c r="D47" s="174"/>
      <c r="E47" s="596" t="s">
        <v>196</v>
      </c>
      <c r="F47" s="607" t="s">
        <v>197</v>
      </c>
      <c r="G47" s="555"/>
      <c r="N47" s="601" t="s">
        <v>224</v>
      </c>
      <c r="O47" s="601"/>
    </row>
    <row r="48" spans="2:15" s="164" customFormat="1" ht="35" customHeight="1">
      <c r="B48" s="2">
        <v>10</v>
      </c>
      <c r="C48" s="176" t="s">
        <v>229</v>
      </c>
      <c r="D48" s="174"/>
      <c r="E48" s="592">
        <v>2</v>
      </c>
      <c r="F48" s="608">
        <v>40000</v>
      </c>
      <c r="G48" s="555"/>
      <c r="N48" s="568" t="s">
        <v>97</v>
      </c>
      <c r="O48" s="591">
        <v>3.5</v>
      </c>
    </row>
    <row r="49" spans="2:10" s="172" customFormat="1" ht="12" customHeight="1">
      <c r="B49" s="193"/>
      <c r="C49" s="580"/>
      <c r="D49" s="194"/>
      <c r="E49" s="552"/>
      <c r="F49" s="184"/>
      <c r="G49" s="554"/>
    </row>
    <row r="50" spans="2:10" s="172" customFormat="1" ht="40" customHeight="1">
      <c r="B50" s="193"/>
      <c r="C50" s="580"/>
      <c r="D50" s="194"/>
      <c r="E50" s="596" t="s">
        <v>198</v>
      </c>
      <c r="F50" s="607" t="s">
        <v>199</v>
      </c>
      <c r="G50" s="554"/>
    </row>
    <row r="51" spans="2:10" s="164" customFormat="1" ht="52" customHeight="1">
      <c r="B51" s="2">
        <v>11</v>
      </c>
      <c r="C51" s="176" t="s">
        <v>228</v>
      </c>
      <c r="D51" s="174"/>
      <c r="E51" s="592">
        <v>250</v>
      </c>
      <c r="F51" s="609">
        <v>20</v>
      </c>
      <c r="G51" s="555"/>
    </row>
    <row r="52" spans="2:10" s="164" customFormat="1" ht="9" customHeight="1">
      <c r="B52" s="564"/>
      <c r="C52" s="579"/>
      <c r="D52" s="174"/>
      <c r="E52" s="166"/>
      <c r="F52" s="166"/>
      <c r="G52" s="555"/>
    </row>
    <row r="53" spans="2:10" s="164" customFormat="1" ht="32" customHeight="1">
      <c r="B53" s="564"/>
      <c r="C53" s="577"/>
      <c r="D53" s="190"/>
      <c r="E53" s="595" t="s">
        <v>238</v>
      </c>
      <c r="F53" s="605" t="s">
        <v>239</v>
      </c>
      <c r="G53" s="555"/>
    </row>
    <row r="54" spans="2:10" s="164" customFormat="1" ht="51" customHeight="1">
      <c r="B54" s="2">
        <v>12</v>
      </c>
      <c r="C54" s="176" t="s">
        <v>233</v>
      </c>
      <c r="D54" s="174"/>
      <c r="E54" s="592">
        <v>0</v>
      </c>
      <c r="F54" s="608">
        <v>0</v>
      </c>
      <c r="G54" s="555"/>
    </row>
    <row r="55" spans="2:10">
      <c r="B55" s="189"/>
      <c r="D55" s="550"/>
    </row>
    <row r="56" spans="2:10" ht="24" customHeight="1">
      <c r="B56" s="556"/>
      <c r="C56" s="574"/>
      <c r="D56" s="557"/>
      <c r="E56" s="558"/>
      <c r="F56" s="559"/>
      <c r="G56" s="561"/>
      <c r="H56" s="560"/>
      <c r="I56" s="560"/>
      <c r="J56" s="560"/>
    </row>
    <row r="57" spans="2:10" ht="13" customHeight="1">
      <c r="B57" s="189"/>
      <c r="D57" s="550"/>
    </row>
    <row r="58" spans="2:10" ht="13" customHeight="1">
      <c r="B58" s="189"/>
      <c r="D58" s="550"/>
    </row>
    <row r="59" spans="2:10" ht="35" customHeight="1">
      <c r="B59" s="562" t="s">
        <v>251</v>
      </c>
      <c r="D59" s="550"/>
    </row>
    <row r="60" spans="2:10">
      <c r="B60" s="189"/>
      <c r="D60" s="550"/>
    </row>
    <row r="61" spans="2:10">
      <c r="B61" s="189"/>
      <c r="D61" s="550"/>
    </row>
    <row r="62" spans="2:10">
      <c r="B62" s="189"/>
      <c r="D62" s="550"/>
    </row>
    <row r="63" spans="2:10">
      <c r="B63" s="189"/>
      <c r="D63" s="550"/>
    </row>
    <row r="64" spans="2:10">
      <c r="B64" s="189"/>
      <c r="D64" s="550"/>
    </row>
    <row r="65" spans="2:10">
      <c r="B65" s="189"/>
      <c r="D65" s="550"/>
    </row>
    <row r="66" spans="2:10">
      <c r="B66" s="189"/>
      <c r="D66" s="550"/>
    </row>
    <row r="67" spans="2:10">
      <c r="B67" s="189"/>
      <c r="D67" s="550"/>
    </row>
    <row r="68" spans="2:10" ht="22" customHeight="1">
      <c r="B68" s="186" t="s">
        <v>194</v>
      </c>
      <c r="C68" s="576"/>
      <c r="D68" s="187"/>
      <c r="E68" s="182"/>
      <c r="F68" s="182"/>
      <c r="G68" s="182"/>
      <c r="H68" s="182"/>
      <c r="I68" s="182"/>
      <c r="J68" s="182"/>
    </row>
    <row r="69" spans="2:10">
      <c r="B69" s="189"/>
      <c r="D69" s="550"/>
    </row>
    <row r="70" spans="2:10">
      <c r="C70" s="582" t="s">
        <v>195</v>
      </c>
      <c r="D70" s="550"/>
    </row>
    <row r="71" spans="2:10" ht="20" customHeight="1">
      <c r="B71" s="551">
        <v>1</v>
      </c>
      <c r="C71" s="583"/>
      <c r="D71" s="550"/>
    </row>
    <row r="72" spans="2:10" ht="20" customHeight="1">
      <c r="B72" s="551">
        <v>2</v>
      </c>
      <c r="C72" s="583"/>
      <c r="D72" s="550"/>
    </row>
    <row r="73" spans="2:10" ht="20" customHeight="1">
      <c r="B73" s="551">
        <v>3</v>
      </c>
      <c r="C73" s="583"/>
      <c r="D73" s="550"/>
    </row>
    <row r="74" spans="2:10" ht="20" customHeight="1">
      <c r="B74" s="551">
        <v>4</v>
      </c>
      <c r="C74" s="583"/>
      <c r="D74" s="550"/>
    </row>
    <row r="75" spans="2:10" ht="20" customHeight="1">
      <c r="B75" s="551">
        <v>5</v>
      </c>
      <c r="C75" s="583"/>
      <c r="D75" s="550"/>
    </row>
    <row r="76" spans="2:10" ht="20" customHeight="1">
      <c r="B76" s="551">
        <v>6</v>
      </c>
      <c r="C76" s="583"/>
      <c r="D76" s="550"/>
    </row>
    <row r="77" spans="2:10" ht="20" customHeight="1">
      <c r="B77" s="551">
        <v>7</v>
      </c>
      <c r="C77" s="583"/>
      <c r="D77" s="550"/>
    </row>
    <row r="78" spans="2:10" ht="20" customHeight="1">
      <c r="B78" s="551">
        <v>8</v>
      </c>
      <c r="C78" s="583"/>
      <c r="D78" s="550"/>
    </row>
    <row r="79" spans="2:10" ht="20" customHeight="1">
      <c r="B79" s="551">
        <v>9</v>
      </c>
      <c r="C79" s="583"/>
      <c r="D79" s="550"/>
    </row>
    <row r="80" spans="2:10" ht="20" customHeight="1">
      <c r="B80" s="551">
        <v>10</v>
      </c>
      <c r="C80" s="583"/>
      <c r="D80" s="550"/>
    </row>
  </sheetData>
  <phoneticPr fontId="76" type="noConversion"/>
  <hyperlinks>
    <hyperlink ref="B59" r:id="rId1" display="julcreative.com" xr:uid="{00000000-0004-0000-0000-000000000000}"/>
  </hyperlinks>
  <pageMargins left="0.7" right="0.7" top="0.75" bottom="0.75" header="0.3" footer="0.3"/>
  <pageSetup scale="37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V35"/>
  <sheetViews>
    <sheetView zoomScale="50" zoomScaleNormal="80" zoomScalePageLayoutView="80" workbookViewId="0">
      <selection activeCell="B47" sqref="B47"/>
    </sheetView>
  </sheetViews>
  <sheetFormatPr baseColWidth="10" defaultRowHeight="17"/>
  <cols>
    <col min="1" max="1" width="12.1640625" style="11" customWidth="1"/>
    <col min="2" max="2" width="49.33203125" style="11" customWidth="1"/>
    <col min="3" max="3" width="19.33203125" style="10" customWidth="1"/>
    <col min="4" max="5" width="20.83203125" style="10" customWidth="1"/>
    <col min="6" max="6" width="23.83203125" style="10" customWidth="1"/>
    <col min="7" max="7" width="22.5" style="10" customWidth="1"/>
    <col min="8" max="8" width="24.83203125" style="10" customWidth="1"/>
    <col min="9" max="9" width="20.5" style="10" customWidth="1"/>
    <col min="10" max="10" width="19.83203125" style="11" customWidth="1"/>
    <col min="11" max="11" width="22.6640625" style="11" customWidth="1"/>
    <col min="12" max="12" width="25" style="11" customWidth="1"/>
    <col min="13" max="13" width="25.1640625" style="11" customWidth="1"/>
    <col min="14" max="14" width="23.83203125" style="11" customWidth="1"/>
    <col min="15" max="15" width="22.83203125" style="11" customWidth="1"/>
    <col min="16" max="16" width="8" style="11" customWidth="1"/>
    <col min="17" max="17" width="11.83203125" style="11" customWidth="1"/>
    <col min="18" max="18" width="6" style="11" customWidth="1"/>
    <col min="19" max="20" width="10.83203125" style="11"/>
    <col min="21" max="21" width="17.1640625" style="11" customWidth="1"/>
    <col min="22" max="22" width="21.1640625" style="11" customWidth="1"/>
    <col min="23" max="16384" width="10.83203125" style="11"/>
  </cols>
  <sheetData>
    <row r="2" spans="2:22" s="3" customFormat="1" ht="48" customHeight="1">
      <c r="B2" s="1" t="s">
        <v>250</v>
      </c>
      <c r="C2" s="2"/>
      <c r="D2" s="2"/>
      <c r="E2" s="2"/>
      <c r="F2" s="2"/>
      <c r="G2" s="2"/>
      <c r="O2" s="4"/>
      <c r="P2" s="5"/>
      <c r="Q2" s="5"/>
      <c r="R2" s="6"/>
      <c r="S2" s="4"/>
    </row>
    <row r="3" spans="2:22" s="3" customFormat="1" ht="24" customHeight="1">
      <c r="C3" s="7"/>
      <c r="D3" s="2"/>
      <c r="E3" s="2"/>
      <c r="F3" s="2"/>
      <c r="G3" s="2"/>
      <c r="O3" s="4"/>
      <c r="P3" s="8"/>
      <c r="Q3" s="9"/>
      <c r="R3" s="9"/>
      <c r="S3" s="4"/>
    </row>
    <row r="4" spans="2:22" ht="24" customHeight="1">
      <c r="B4" s="10"/>
      <c r="O4" s="12"/>
      <c r="P4" s="13"/>
      <c r="Q4" s="14"/>
      <c r="R4" s="14"/>
      <c r="S4" s="12"/>
    </row>
    <row r="5" spans="2:22" s="17" customFormat="1" ht="39" customHeight="1">
      <c r="B5" s="15" t="s">
        <v>101</v>
      </c>
      <c r="C5" s="16"/>
      <c r="F5" s="18">
        <v>140000</v>
      </c>
      <c r="G5" s="19">
        <v>0.3</v>
      </c>
      <c r="I5" s="20"/>
      <c r="O5" s="16"/>
      <c r="P5" s="16"/>
      <c r="Q5" s="16"/>
      <c r="R5" s="16"/>
      <c r="S5" s="16"/>
    </row>
    <row r="6" spans="2:22" ht="30" customHeight="1">
      <c r="C6" s="21"/>
      <c r="D6" s="21"/>
      <c r="E6" s="21"/>
      <c r="H6" s="22"/>
    </row>
    <row r="7" spans="2:22" s="23" customFormat="1" ht="47" customHeight="1">
      <c r="B7" s="622"/>
      <c r="C7" s="623"/>
      <c r="D7" s="623" t="s">
        <v>102</v>
      </c>
      <c r="E7" s="624" t="s">
        <v>103</v>
      </c>
      <c r="F7" s="624" t="s">
        <v>104</v>
      </c>
      <c r="G7" s="624" t="s">
        <v>105</v>
      </c>
      <c r="H7" s="624" t="s">
        <v>106</v>
      </c>
      <c r="I7" s="624" t="s">
        <v>107</v>
      </c>
      <c r="J7" s="624" t="s">
        <v>108</v>
      </c>
      <c r="K7" s="624" t="s">
        <v>109</v>
      </c>
      <c r="L7" s="624" t="s">
        <v>110</v>
      </c>
      <c r="M7" s="624" t="s">
        <v>111</v>
      </c>
      <c r="N7" s="624" t="s">
        <v>112</v>
      </c>
      <c r="O7" s="624" t="s">
        <v>97</v>
      </c>
      <c r="P7" s="623"/>
      <c r="Q7" s="623"/>
      <c r="R7" s="623"/>
    </row>
    <row r="8" spans="2:22" s="24" customFormat="1" ht="24" customHeight="1">
      <c r="C8" s="25"/>
      <c r="D8" s="26"/>
      <c r="E8" s="27"/>
      <c r="F8" s="28"/>
      <c r="G8" s="28"/>
      <c r="H8" s="28"/>
      <c r="I8" s="28"/>
      <c r="J8" s="28"/>
      <c r="K8" s="28"/>
      <c r="L8" s="29"/>
      <c r="M8" s="29"/>
      <c r="N8" s="28"/>
      <c r="O8" s="28"/>
    </row>
    <row r="9" spans="2:22" s="24" customFormat="1" ht="40" customHeight="1">
      <c r="B9" s="30" t="s">
        <v>113</v>
      </c>
      <c r="C9" s="31"/>
      <c r="D9" s="32"/>
      <c r="E9" s="33"/>
      <c r="F9" s="34"/>
      <c r="G9" s="34"/>
      <c r="H9" s="34"/>
      <c r="I9" s="34"/>
      <c r="J9" s="34"/>
      <c r="K9" s="34"/>
      <c r="L9" s="35"/>
      <c r="M9" s="35"/>
      <c r="N9" s="34"/>
      <c r="O9" s="34"/>
      <c r="P9" s="36"/>
      <c r="Q9" s="36"/>
      <c r="R9" s="36"/>
    </row>
    <row r="10" spans="2:22" s="37" customFormat="1" ht="48" customHeight="1">
      <c r="C10" s="38"/>
      <c r="D10" s="39" t="s">
        <v>114</v>
      </c>
      <c r="E10" s="40" t="s">
        <v>115</v>
      </c>
      <c r="F10" s="41" t="s">
        <v>116</v>
      </c>
      <c r="G10" s="42"/>
      <c r="H10" s="43" t="s">
        <v>117</v>
      </c>
      <c r="I10" s="42"/>
      <c r="J10" s="43" t="s">
        <v>118</v>
      </c>
      <c r="K10" s="42"/>
      <c r="L10" s="44"/>
      <c r="M10" s="45"/>
      <c r="N10" s="46" t="s">
        <v>119</v>
      </c>
      <c r="O10" s="45"/>
    </row>
    <row r="11" spans="2:22" s="60" customFormat="1" ht="40" customHeight="1">
      <c r="B11" s="47" t="s">
        <v>120</v>
      </c>
      <c r="C11" s="48"/>
      <c r="D11" s="49">
        <f>'ROI Questionnaire'!F13</f>
        <v>4.7619047619047616E-2</v>
      </c>
      <c r="E11" s="50">
        <f>'ROI Questionnaire'!G9</f>
        <v>5500</v>
      </c>
      <c r="F11" s="51">
        <f>G11/E11</f>
        <v>1.6727272727272726E-2</v>
      </c>
      <c r="G11" s="52">
        <f>'ROI Questionnaire'!E17</f>
        <v>92</v>
      </c>
      <c r="H11" s="53">
        <f>'ROI Questionnaire'!F22</f>
        <v>0.27173913043478259</v>
      </c>
      <c r="I11" s="54">
        <f>$G11*H11</f>
        <v>25</v>
      </c>
      <c r="J11" s="53">
        <f>'ROI Questionnaire'!F31</f>
        <v>0.05</v>
      </c>
      <c r="K11" s="55">
        <f>$I11*J11</f>
        <v>1.25</v>
      </c>
      <c r="L11" s="56">
        <f>F$5*K11</f>
        <v>175000</v>
      </c>
      <c r="M11" s="57">
        <f>$G$5*L11</f>
        <v>52500</v>
      </c>
      <c r="N11" s="58">
        <v>9000</v>
      </c>
      <c r="O11" s="59">
        <f>(M11-N11)/N11</f>
        <v>4.833333333333333</v>
      </c>
      <c r="U11" s="61"/>
      <c r="V11" s="58"/>
    </row>
    <row r="12" spans="2:22" s="71" customFormat="1" ht="14" customHeight="1">
      <c r="B12" s="62"/>
      <c r="C12" s="63"/>
      <c r="D12" s="64"/>
      <c r="E12" s="65"/>
      <c r="F12" s="66"/>
      <c r="G12" s="67"/>
      <c r="H12" s="66"/>
      <c r="I12" s="67"/>
      <c r="J12" s="66"/>
      <c r="K12" s="68"/>
      <c r="L12" s="69"/>
      <c r="M12" s="69"/>
      <c r="N12" s="69"/>
      <c r="O12" s="70"/>
    </row>
    <row r="13" spans="2:22" s="71" customFormat="1" ht="25" customHeight="1">
      <c r="B13" s="62"/>
      <c r="C13" s="63"/>
      <c r="D13" s="72" t="s">
        <v>121</v>
      </c>
      <c r="E13" s="73"/>
      <c r="F13" s="66"/>
      <c r="G13" s="67"/>
      <c r="H13" s="66"/>
      <c r="I13" s="67"/>
      <c r="J13" s="66"/>
      <c r="K13" s="68"/>
      <c r="L13" s="69"/>
      <c r="M13" s="69"/>
      <c r="N13" s="69"/>
      <c r="O13" s="70"/>
    </row>
    <row r="14" spans="2:22" s="79" customFormat="1" ht="25" customHeight="1">
      <c r="B14" s="74"/>
      <c r="C14" s="75"/>
      <c r="D14" s="76" t="s">
        <v>122</v>
      </c>
      <c r="E14" s="77" t="s">
        <v>123</v>
      </c>
      <c r="F14" s="78"/>
      <c r="G14" s="78"/>
      <c r="H14" s="78"/>
      <c r="I14" s="78"/>
      <c r="J14" s="78"/>
      <c r="K14" s="46"/>
      <c r="L14" s="46"/>
      <c r="M14" s="46"/>
      <c r="N14" s="46" t="s">
        <v>124</v>
      </c>
      <c r="O14" s="46"/>
    </row>
    <row r="15" spans="2:22" s="60" customFormat="1" ht="40" customHeight="1">
      <c r="B15" s="47" t="s">
        <v>125</v>
      </c>
      <c r="C15" s="80"/>
      <c r="D15" s="81">
        <v>200</v>
      </c>
      <c r="E15" s="82">
        <v>7</v>
      </c>
      <c r="F15" s="83">
        <f>F11</f>
        <v>1.6727272727272726E-2</v>
      </c>
      <c r="G15" s="84">
        <f>$D15*F15</f>
        <v>3.3454545454545452</v>
      </c>
      <c r="H15" s="83">
        <f>H11*2</f>
        <v>0.54347826086956519</v>
      </c>
      <c r="I15" s="84">
        <f>$G15*H15</f>
        <v>1.8181818181818179</v>
      </c>
      <c r="J15" s="83">
        <f>J11</f>
        <v>0.05</v>
      </c>
      <c r="K15" s="85">
        <f>$I15*J15</f>
        <v>9.0909090909090898E-2</v>
      </c>
      <c r="L15" s="57">
        <f>F$5*K15</f>
        <v>12727.272727272726</v>
      </c>
      <c r="M15" s="57">
        <f>$G$5*L15</f>
        <v>3818.1818181818176</v>
      </c>
      <c r="N15" s="57">
        <f>D15*E15</f>
        <v>1400</v>
      </c>
      <c r="O15" s="59">
        <f>(M15-N15)/N15</f>
        <v>1.7272727272727268</v>
      </c>
    </row>
    <row r="16" spans="2:22" s="60" customFormat="1" ht="30" customHeight="1">
      <c r="B16" s="47"/>
      <c r="C16" s="80"/>
      <c r="D16" s="86"/>
      <c r="E16" s="87"/>
      <c r="F16" s="83"/>
      <c r="G16" s="84"/>
      <c r="H16" s="83"/>
      <c r="I16" s="84"/>
      <c r="J16" s="83"/>
      <c r="K16" s="85"/>
      <c r="L16" s="57"/>
      <c r="M16" s="57"/>
      <c r="N16" s="57"/>
      <c r="O16" s="59"/>
    </row>
    <row r="17" spans="2:22" s="60" customFormat="1" ht="40" customHeight="1">
      <c r="B17" s="47"/>
      <c r="C17" s="80"/>
      <c r="D17" s="86"/>
      <c r="E17" s="87"/>
      <c r="F17" s="83"/>
      <c r="G17" s="84"/>
      <c r="H17" s="83"/>
      <c r="I17" s="84"/>
      <c r="J17" s="83"/>
      <c r="K17" s="88" t="s">
        <v>126</v>
      </c>
      <c r="L17" s="89">
        <f>L11+L15</f>
        <v>187727.27272727274</v>
      </c>
      <c r="M17" s="89">
        <f>M11+M15</f>
        <v>56318.181818181816</v>
      </c>
      <c r="N17" s="89">
        <f>N11+N15</f>
        <v>10400</v>
      </c>
      <c r="O17" s="90">
        <f>(M17-N17)/N17</f>
        <v>4.41520979020979</v>
      </c>
    </row>
    <row r="18" spans="2:22" s="60" customFormat="1" ht="9" hidden="1" customHeight="1">
      <c r="B18" s="47"/>
      <c r="C18" s="80"/>
      <c r="D18" s="86"/>
      <c r="E18" s="87"/>
      <c r="F18" s="83"/>
      <c r="G18" s="84"/>
      <c r="H18" s="83"/>
      <c r="I18" s="84"/>
      <c r="J18" s="91"/>
      <c r="K18" s="88"/>
      <c r="L18" s="89"/>
      <c r="M18" s="92"/>
      <c r="N18" s="89"/>
      <c r="O18" s="93"/>
    </row>
    <row r="19" spans="2:22" s="60" customFormat="1" ht="51" hidden="1" customHeight="1">
      <c r="B19" s="47"/>
      <c r="C19" s="80"/>
      <c r="D19" s="86"/>
      <c r="E19" s="87"/>
      <c r="F19" s="83"/>
      <c r="G19" s="84"/>
      <c r="H19" s="83"/>
      <c r="I19" s="84"/>
      <c r="J19" s="88"/>
      <c r="K19" s="94" t="s">
        <v>127</v>
      </c>
      <c r="L19" s="95">
        <v>210</v>
      </c>
      <c r="M19" s="96" t="s">
        <v>128</v>
      </c>
      <c r="N19" s="97">
        <f>L17/L19</f>
        <v>893.93939393939399</v>
      </c>
    </row>
    <row r="20" spans="2:22" s="98" customFormat="1" ht="30" customHeight="1">
      <c r="C20" s="99"/>
      <c r="D20" s="100"/>
      <c r="E20" s="101"/>
      <c r="F20" s="102"/>
      <c r="G20" s="101"/>
      <c r="H20" s="102"/>
      <c r="I20" s="101"/>
      <c r="J20" s="102"/>
      <c r="K20" s="101"/>
      <c r="L20" s="101"/>
      <c r="M20" s="101"/>
      <c r="N20" s="101"/>
      <c r="O20" s="101"/>
    </row>
    <row r="21" spans="2:22" s="112" customFormat="1" ht="40" customHeight="1">
      <c r="B21" s="103" t="s">
        <v>129</v>
      </c>
      <c r="C21" s="104"/>
      <c r="D21" s="105"/>
      <c r="E21" s="106"/>
      <c r="F21" s="107"/>
      <c r="G21" s="106"/>
      <c r="H21" s="107"/>
      <c r="I21" s="106"/>
      <c r="J21" s="107"/>
      <c r="K21" s="108"/>
      <c r="L21" s="109"/>
      <c r="M21" s="109"/>
      <c r="N21" s="109"/>
      <c r="O21" s="110"/>
      <c r="P21" s="111"/>
      <c r="Q21" s="111"/>
      <c r="R21" s="111"/>
    </row>
    <row r="22" spans="2:22" s="126" customFormat="1" ht="41" customHeight="1">
      <c r="B22" s="113"/>
      <c r="C22" s="114"/>
      <c r="D22" s="115" t="s">
        <v>130</v>
      </c>
      <c r="E22" s="116"/>
      <c r="F22" s="117" t="s">
        <v>131</v>
      </c>
      <c r="G22" s="118"/>
      <c r="H22" s="119" t="s">
        <v>132</v>
      </c>
      <c r="I22" s="120"/>
      <c r="J22" s="121" t="s">
        <v>133</v>
      </c>
      <c r="K22" s="122"/>
      <c r="L22" s="123"/>
      <c r="M22" s="124"/>
      <c r="N22" s="125" t="s">
        <v>119</v>
      </c>
      <c r="O22" s="124"/>
    </row>
    <row r="23" spans="2:22" s="132" customFormat="1" ht="40" customHeight="1">
      <c r="B23" s="47" t="s">
        <v>120</v>
      </c>
      <c r="C23" s="48"/>
      <c r="D23" s="49">
        <v>0.05</v>
      </c>
      <c r="E23" s="127">
        <f>E11*(1+D23)</f>
        <v>5775</v>
      </c>
      <c r="F23" s="128">
        <v>2.1000000000000001E-2</v>
      </c>
      <c r="G23" s="54">
        <f>$E23*F23</f>
        <v>121.27500000000001</v>
      </c>
      <c r="H23" s="129">
        <v>0.36</v>
      </c>
      <c r="I23" s="130">
        <f>$G23*H23</f>
        <v>43.658999999999999</v>
      </c>
      <c r="J23" s="131">
        <v>0.1</v>
      </c>
      <c r="K23" s="55">
        <f>$I23*J23</f>
        <v>4.3658999999999999</v>
      </c>
      <c r="L23" s="56">
        <f>F$5*K23</f>
        <v>611226</v>
      </c>
      <c r="M23" s="57">
        <f>$G$5*L23</f>
        <v>183367.8</v>
      </c>
      <c r="N23" s="58">
        <v>9000</v>
      </c>
      <c r="O23" s="59">
        <f>(M23-N23)/N23</f>
        <v>19.374199999999998</v>
      </c>
      <c r="U23" s="61"/>
      <c r="V23" s="58"/>
    </row>
    <row r="24" spans="2:22" s="98" customFormat="1" ht="14" customHeight="1">
      <c r="B24" s="62"/>
      <c r="C24" s="63"/>
      <c r="D24" s="64"/>
      <c r="E24" s="67"/>
      <c r="F24" s="66"/>
      <c r="G24" s="67"/>
      <c r="H24" s="66"/>
      <c r="I24" s="67"/>
      <c r="J24" s="66"/>
      <c r="K24" s="68"/>
      <c r="L24" s="69"/>
      <c r="M24" s="69"/>
      <c r="N24" s="69"/>
      <c r="O24" s="70"/>
      <c r="Q24" s="133"/>
      <c r="R24" s="133"/>
    </row>
    <row r="25" spans="2:22" s="143" customFormat="1" ht="49" customHeight="1">
      <c r="B25" s="134"/>
      <c r="C25" s="135"/>
      <c r="D25" s="136" t="s">
        <v>134</v>
      </c>
      <c r="E25" s="137"/>
      <c r="F25" s="138"/>
      <c r="G25" s="139"/>
      <c r="H25" s="138"/>
      <c r="I25" s="139"/>
      <c r="J25" s="138"/>
      <c r="K25" s="140"/>
      <c r="L25" s="141"/>
      <c r="M25" s="141"/>
      <c r="N25" s="141"/>
      <c r="O25" s="142"/>
      <c r="Q25" s="144"/>
      <c r="R25" s="144"/>
    </row>
    <row r="26" spans="2:22" s="79" customFormat="1" ht="26" customHeight="1">
      <c r="B26" s="74"/>
      <c r="C26" s="75"/>
      <c r="D26" s="145" t="s">
        <v>122</v>
      </c>
      <c r="E26" s="146" t="s">
        <v>123</v>
      </c>
      <c r="F26" s="78"/>
      <c r="G26" s="78"/>
      <c r="H26" s="78"/>
      <c r="I26" s="78"/>
      <c r="J26" s="78"/>
      <c r="K26" s="46"/>
      <c r="L26" s="46"/>
      <c r="M26" s="46"/>
      <c r="N26" s="46" t="s">
        <v>124</v>
      </c>
      <c r="O26" s="46"/>
    </row>
    <row r="27" spans="2:22" s="132" customFormat="1" ht="40" customHeight="1">
      <c r="B27" s="47" t="s">
        <v>125</v>
      </c>
      <c r="D27" s="81">
        <v>200</v>
      </c>
      <c r="E27" s="82">
        <f>E15</f>
        <v>7</v>
      </c>
      <c r="F27" s="83">
        <f>F23*2.2</f>
        <v>4.6200000000000005E-2</v>
      </c>
      <c r="G27" s="84">
        <f>$D27*F27</f>
        <v>9.24</v>
      </c>
      <c r="H27" s="83">
        <v>0.8</v>
      </c>
      <c r="I27" s="84">
        <f>$G27*H27</f>
        <v>7.3920000000000003</v>
      </c>
      <c r="J27" s="83">
        <f>J23</f>
        <v>0.1</v>
      </c>
      <c r="K27" s="85">
        <f>$I27*J27</f>
        <v>0.73920000000000008</v>
      </c>
      <c r="L27" s="57">
        <f>F$5*K27</f>
        <v>103488.00000000001</v>
      </c>
      <c r="M27" s="57">
        <f>$G$5*L27</f>
        <v>31046.400000000001</v>
      </c>
      <c r="N27" s="57">
        <f>D27*E27</f>
        <v>1400</v>
      </c>
      <c r="O27" s="147">
        <f>(M27-N27)/N27</f>
        <v>21.176000000000002</v>
      </c>
      <c r="Q27" s="148"/>
    </row>
    <row r="28" spans="2:22" s="132" customFormat="1" ht="30" customHeight="1">
      <c r="B28" s="47"/>
      <c r="D28" s="149"/>
      <c r="E28" s="84"/>
      <c r="F28" s="83"/>
      <c r="G28" s="84"/>
      <c r="H28" s="83"/>
      <c r="I28" s="84"/>
      <c r="J28" s="83"/>
      <c r="K28" s="85"/>
      <c r="L28" s="57"/>
      <c r="M28" s="57"/>
      <c r="N28" s="57"/>
      <c r="O28" s="147"/>
      <c r="Q28" s="148"/>
    </row>
    <row r="29" spans="2:22" s="150" customFormat="1" ht="40" customHeight="1">
      <c r="D29" s="149"/>
      <c r="E29" s="84"/>
      <c r="F29" s="151"/>
      <c r="G29" s="84"/>
      <c r="H29" s="151"/>
      <c r="I29" s="84"/>
      <c r="J29" s="151"/>
      <c r="K29" s="88" t="s">
        <v>126</v>
      </c>
      <c r="L29" s="89">
        <f>L23+L27</f>
        <v>714714</v>
      </c>
      <c r="M29" s="89">
        <f>M23+M27</f>
        <v>214414.19999999998</v>
      </c>
      <c r="N29" s="89">
        <f>N23+N27</f>
        <v>10400</v>
      </c>
      <c r="O29" s="90">
        <f>(M29-N29)/N29</f>
        <v>19.61675</v>
      </c>
      <c r="Q29" s="152">
        <f>O29/O17</f>
        <v>4.4429938626014653</v>
      </c>
      <c r="R29" s="153" t="s">
        <v>7</v>
      </c>
    </row>
    <row r="30" spans="2:22" s="150" customFormat="1" ht="16" hidden="1" customHeight="1">
      <c r="D30" s="149"/>
      <c r="E30" s="84"/>
      <c r="F30" s="151"/>
      <c r="G30" s="84"/>
      <c r="H30" s="151"/>
      <c r="I30" s="84"/>
      <c r="J30" s="151"/>
      <c r="K30" s="88"/>
      <c r="L30" s="89"/>
      <c r="M30" s="92"/>
      <c r="N30" s="89"/>
      <c r="O30" s="93"/>
      <c r="Q30" s="154"/>
      <c r="R30" s="155"/>
    </row>
    <row r="31" spans="2:22" s="156" customFormat="1" ht="55" hidden="1" customHeight="1">
      <c r="D31" s="149"/>
      <c r="E31" s="84"/>
      <c r="F31" s="151"/>
      <c r="G31" s="84"/>
      <c r="H31" s="151"/>
      <c r="I31" s="84"/>
      <c r="J31" s="151"/>
      <c r="K31" s="157" t="s">
        <v>135</v>
      </c>
      <c r="L31" s="84">
        <v>210</v>
      </c>
      <c r="M31" s="158" t="s">
        <v>128</v>
      </c>
      <c r="N31" s="159">
        <f>L29/L31</f>
        <v>3403.4</v>
      </c>
      <c r="Q31" s="160"/>
      <c r="R31" s="161"/>
    </row>
    <row r="32" spans="2:22" s="132" customFormat="1" ht="30" customHeight="1">
      <c r="B32" s="150"/>
      <c r="C32" s="150"/>
      <c r="D32" s="149"/>
      <c r="E32" s="84"/>
      <c r="F32" s="151"/>
      <c r="G32" s="84"/>
      <c r="H32" s="151"/>
      <c r="I32" s="84"/>
      <c r="J32" s="151"/>
      <c r="K32" s="150"/>
      <c r="L32" s="159"/>
      <c r="M32" s="88"/>
      <c r="N32" s="89"/>
      <c r="O32" s="90"/>
      <c r="P32" s="150"/>
      <c r="Q32" s="162"/>
      <c r="R32" s="150"/>
    </row>
    <row r="33" spans="2:18" s="21" customFormat="1">
      <c r="B33" s="621"/>
      <c r="C33" s="621"/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</row>
    <row r="34" spans="2:18" s="21" customFormat="1"/>
    <row r="35" spans="2:18" ht="104" customHeight="1">
      <c r="B35" s="163"/>
    </row>
  </sheetData>
  <phoneticPr fontId="76" type="noConversion"/>
  <pageMargins left="0.7" right="0.7" top="0.75" bottom="0.75" header="0.3" footer="0.3"/>
  <pageSetup scale="31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X53"/>
  <sheetViews>
    <sheetView showGridLines="0" zoomScale="75" zoomScaleNormal="160" zoomScalePageLayoutView="160" workbookViewId="0">
      <selection activeCell="D55" sqref="D55"/>
    </sheetView>
  </sheetViews>
  <sheetFormatPr baseColWidth="10" defaultRowHeight="17"/>
  <cols>
    <col min="1" max="1" width="2.83203125" style="11" customWidth="1"/>
    <col min="2" max="2" width="32" style="11" customWidth="1"/>
    <col min="3" max="4" width="14.83203125" style="11" customWidth="1"/>
    <col min="5" max="6" width="1.6640625" style="11" customWidth="1"/>
    <col min="7" max="9" width="14.83203125" style="11" customWidth="1"/>
    <col min="10" max="11" width="1.6640625" style="11" customWidth="1"/>
    <col min="12" max="12" width="27.6640625" style="11" customWidth="1"/>
    <col min="13" max="13" width="14.83203125" style="11" customWidth="1"/>
    <col min="14" max="14" width="17.5" style="11" customWidth="1"/>
    <col min="15" max="15" width="1.1640625" style="11" customWidth="1"/>
    <col min="16" max="16" width="14.83203125" style="11" customWidth="1"/>
    <col min="17" max="17" width="7.5" style="11" customWidth="1"/>
    <col min="18" max="18" width="17" style="11" customWidth="1"/>
    <col min="19" max="19" width="3.33203125" style="11" customWidth="1"/>
    <col min="20" max="20" width="2.83203125" style="11" customWidth="1"/>
    <col min="21" max="21" width="18" style="11" customWidth="1"/>
    <col min="22" max="24" width="11.83203125" style="11" customWidth="1"/>
    <col min="25" max="16384" width="10.83203125" style="11"/>
  </cols>
  <sheetData>
    <row r="1" spans="2:24" ht="10" customHeight="1"/>
    <row r="2" spans="2:24" s="196" customFormat="1" ht="28" customHeight="1">
      <c r="B2" s="195" t="s">
        <v>0</v>
      </c>
      <c r="P2" s="197" t="s">
        <v>1</v>
      </c>
    </row>
    <row r="3" spans="2:24" ht="10" customHeight="1">
      <c r="B3" s="198"/>
    </row>
    <row r="4" spans="2:24" ht="24" customHeight="1">
      <c r="B4" s="199" t="s">
        <v>2</v>
      </c>
      <c r="C4" s="200" t="str">
        <f>'ROI Questionnaire'!C5</f>
        <v>Insert Company Name</v>
      </c>
      <c r="D4" s="201"/>
      <c r="J4" s="12"/>
      <c r="K4" s="12"/>
      <c r="L4" s="12"/>
      <c r="N4" s="202" t="s">
        <v>3</v>
      </c>
      <c r="O4" s="203"/>
      <c r="P4" s="202" t="s">
        <v>4</v>
      </c>
      <c r="R4" s="204" t="s">
        <v>3</v>
      </c>
      <c r="S4" s="205"/>
    </row>
    <row r="5" spans="2:24" s="12" customFormat="1" ht="6" customHeight="1">
      <c r="B5" s="206"/>
      <c r="C5" s="207"/>
      <c r="D5" s="208"/>
      <c r="N5" s="625">
        <f>I36</f>
        <v>31.9175</v>
      </c>
      <c r="O5" s="209"/>
      <c r="P5" s="625">
        <f>P35</f>
        <v>1.6771830985915488</v>
      </c>
      <c r="R5" s="628">
        <f>N5/P5</f>
        <v>19.030420725562653</v>
      </c>
      <c r="S5" s="210"/>
    </row>
    <row r="6" spans="2:24" ht="17" customHeight="1">
      <c r="B6" s="199" t="s">
        <v>5</v>
      </c>
      <c r="C6" s="211"/>
      <c r="D6" s="212">
        <f>'ROI Questionnaire'!E26</f>
        <v>250000</v>
      </c>
      <c r="H6" s="213"/>
      <c r="I6" s="213"/>
      <c r="J6" s="213"/>
      <c r="K6" s="213"/>
      <c r="L6" s="214" t="s">
        <v>6</v>
      </c>
      <c r="N6" s="626"/>
      <c r="O6" s="215"/>
      <c r="P6" s="626"/>
      <c r="R6" s="629"/>
      <c r="S6" s="631" t="s">
        <v>7</v>
      </c>
      <c r="T6" s="216"/>
    </row>
    <row r="7" spans="2:24" ht="17" customHeight="1">
      <c r="B7" s="199" t="s">
        <v>8</v>
      </c>
      <c r="C7" s="217"/>
      <c r="D7" s="218">
        <f>'ROI Questionnaire'!F26</f>
        <v>0.32</v>
      </c>
      <c r="I7" s="12"/>
      <c r="J7" s="219"/>
      <c r="K7" s="219"/>
      <c r="L7" s="220" t="s">
        <v>9</v>
      </c>
      <c r="N7" s="627"/>
      <c r="O7" s="221"/>
      <c r="P7" s="627"/>
      <c r="R7" s="630"/>
      <c r="S7" s="632"/>
    </row>
    <row r="8" spans="2:24" ht="6" customHeight="1"/>
    <row r="9" spans="2:24" s="230" customFormat="1" ht="31" customHeight="1">
      <c r="B9" s="222" t="s">
        <v>10</v>
      </c>
      <c r="C9" s="223" t="s">
        <v>11</v>
      </c>
      <c r="D9" s="223"/>
      <c r="E9" s="224"/>
      <c r="F9" s="225"/>
      <c r="G9" s="226" t="s">
        <v>12</v>
      </c>
      <c r="H9" s="223"/>
      <c r="I9" s="223"/>
      <c r="J9" s="227"/>
      <c r="K9" s="228"/>
      <c r="L9" s="229" t="s">
        <v>13</v>
      </c>
      <c r="M9" s="228"/>
      <c r="N9" s="228"/>
      <c r="O9" s="228"/>
      <c r="P9" s="228"/>
      <c r="R9" s="231" t="s">
        <v>14</v>
      </c>
      <c r="S9" s="232"/>
      <c r="T9" s="232"/>
      <c r="U9" s="232"/>
      <c r="V9" s="233" t="s">
        <v>15</v>
      </c>
      <c r="W9" s="233" t="s">
        <v>16</v>
      </c>
      <c r="X9" s="234" t="s">
        <v>17</v>
      </c>
    </row>
    <row r="10" spans="2:24" s="164" customFormat="1" ht="22" customHeight="1">
      <c r="B10" s="235" t="s">
        <v>18</v>
      </c>
      <c r="C10" s="236" t="s">
        <v>19</v>
      </c>
      <c r="D10" s="237" t="s">
        <v>20</v>
      </c>
      <c r="E10" s="237"/>
      <c r="F10" s="238"/>
      <c r="G10" s="237" t="s">
        <v>19</v>
      </c>
      <c r="H10" s="237" t="s">
        <v>20</v>
      </c>
      <c r="I10" s="237" t="s">
        <v>21</v>
      </c>
      <c r="J10" s="239"/>
      <c r="K10" s="240"/>
      <c r="L10" s="240"/>
      <c r="M10" s="241" t="s">
        <v>15</v>
      </c>
      <c r="N10" s="241" t="s">
        <v>19</v>
      </c>
      <c r="O10" s="241"/>
      <c r="P10" s="241" t="s">
        <v>20</v>
      </c>
      <c r="R10" s="242" t="s">
        <v>22</v>
      </c>
      <c r="S10" s="243"/>
      <c r="T10" s="243"/>
      <c r="U10" s="243"/>
      <c r="V10" s="244">
        <f>'ROI Questionnaire'!F45</f>
        <v>4</v>
      </c>
      <c r="W10" s="245"/>
      <c r="X10" s="246"/>
    </row>
    <row r="11" spans="2:24" ht="9" customHeight="1">
      <c r="D11" s="247"/>
      <c r="E11" s="247"/>
      <c r="F11" s="248"/>
      <c r="G11" s="247"/>
      <c r="H11" s="247"/>
      <c r="I11" s="247"/>
      <c r="J11" s="249"/>
      <c r="K11" s="250"/>
      <c r="L11" s="250"/>
      <c r="M11" s="251"/>
      <c r="N11" s="251"/>
      <c r="O11" s="251"/>
      <c r="P11" s="251"/>
      <c r="R11" s="252"/>
      <c r="S11" s="247"/>
      <c r="T11" s="247"/>
      <c r="U11" s="247"/>
      <c r="V11" s="253"/>
      <c r="W11" s="254"/>
      <c r="X11" s="255"/>
    </row>
    <row r="12" spans="2:24" ht="19" customHeight="1">
      <c r="B12" s="11" t="s">
        <v>152</v>
      </c>
      <c r="C12" s="256">
        <f>'ROI Questionnaire'!G9</f>
        <v>5500</v>
      </c>
      <c r="D12" s="257">
        <f>C12*12</f>
        <v>66000</v>
      </c>
      <c r="E12" s="258"/>
      <c r="F12" s="259"/>
      <c r="G12" s="257">
        <f>C12*(1+G13)</f>
        <v>5775</v>
      </c>
      <c r="H12" s="258">
        <f>G12*12</f>
        <v>69300</v>
      </c>
      <c r="I12" s="258">
        <f>H12-D12</f>
        <v>3300</v>
      </c>
      <c r="J12" s="260"/>
      <c r="K12" s="257"/>
      <c r="L12" s="261" t="s">
        <v>153</v>
      </c>
      <c r="M12" s="262">
        <f>V13</f>
        <v>40</v>
      </c>
      <c r="N12" s="262">
        <f>M12*$W$16</f>
        <v>880</v>
      </c>
      <c r="O12" s="262"/>
      <c r="P12" s="262">
        <f>N12*12</f>
        <v>10560</v>
      </c>
      <c r="R12" s="263" t="s">
        <v>23</v>
      </c>
      <c r="S12" s="264"/>
      <c r="T12" s="264"/>
      <c r="U12" s="264"/>
      <c r="V12" s="265">
        <v>10</v>
      </c>
      <c r="W12" s="266">
        <f>V12*W16</f>
        <v>220</v>
      </c>
      <c r="X12" s="267">
        <f>W12*12</f>
        <v>2640</v>
      </c>
    </row>
    <row r="13" spans="2:24" s="277" customFormat="1" ht="19" customHeight="1">
      <c r="B13" s="268" t="s">
        <v>154</v>
      </c>
      <c r="C13" s="269"/>
      <c r="D13" s="270"/>
      <c r="E13" s="271"/>
      <c r="F13" s="272"/>
      <c r="G13" s="273">
        <v>0.05</v>
      </c>
      <c r="H13" s="271"/>
      <c r="I13" s="271"/>
      <c r="J13" s="274"/>
      <c r="K13" s="270"/>
      <c r="L13" s="270" t="s">
        <v>22</v>
      </c>
      <c r="M13" s="275">
        <f>V10</f>
        <v>4</v>
      </c>
      <c r="N13" s="276"/>
      <c r="O13" s="276"/>
      <c r="P13" s="269"/>
      <c r="R13" s="278" t="s">
        <v>24</v>
      </c>
      <c r="S13" s="279"/>
      <c r="T13" s="279"/>
      <c r="U13" s="279"/>
      <c r="V13" s="280">
        <f>$V10*V12</f>
        <v>40</v>
      </c>
      <c r="W13" s="280">
        <f>$V10*W12</f>
        <v>880</v>
      </c>
      <c r="X13" s="281">
        <f>$V10*X12</f>
        <v>10560</v>
      </c>
    </row>
    <row r="14" spans="2:24" s="284" customFormat="1" ht="11" customHeight="1">
      <c r="B14" s="282"/>
      <c r="C14" s="269"/>
      <c r="D14" s="270"/>
      <c r="E14" s="271"/>
      <c r="F14" s="272"/>
      <c r="G14" s="283"/>
      <c r="H14" s="271"/>
      <c r="I14" s="271"/>
      <c r="J14" s="274"/>
      <c r="K14" s="270"/>
      <c r="L14" s="270"/>
      <c r="M14" s="276"/>
      <c r="N14" s="276"/>
      <c r="O14" s="276"/>
      <c r="P14" s="269"/>
      <c r="R14" s="285"/>
      <c r="S14" s="286"/>
      <c r="T14" s="286"/>
      <c r="U14" s="286"/>
      <c r="V14" s="287"/>
      <c r="W14" s="287"/>
      <c r="X14" s="267"/>
    </row>
    <row r="15" spans="2:24" s="277" customFormat="1" ht="19" customHeight="1">
      <c r="B15" s="11" t="s">
        <v>25</v>
      </c>
      <c r="C15" s="256">
        <f>'ROI Questionnaire'!E17</f>
        <v>92</v>
      </c>
      <c r="D15" s="257">
        <f>D12*D16</f>
        <v>1104</v>
      </c>
      <c r="E15" s="258"/>
      <c r="F15" s="259"/>
      <c r="G15" s="288">
        <f>G12*G16</f>
        <v>109.72499999999999</v>
      </c>
      <c r="H15" s="258">
        <f>H12*H16</f>
        <v>1316.7</v>
      </c>
      <c r="I15" s="258">
        <f>H15-D15</f>
        <v>212.70000000000005</v>
      </c>
      <c r="J15" s="260"/>
      <c r="K15" s="257"/>
      <c r="L15" s="257" t="s">
        <v>26</v>
      </c>
      <c r="M15" s="289">
        <f>M12*M16</f>
        <v>2</v>
      </c>
      <c r="N15" s="290">
        <f>N12*N16</f>
        <v>44</v>
      </c>
      <c r="O15" s="290"/>
      <c r="P15" s="290">
        <f>P12*P16</f>
        <v>528</v>
      </c>
      <c r="R15" s="252" t="s">
        <v>27</v>
      </c>
      <c r="S15" s="247"/>
      <c r="T15" s="247"/>
      <c r="U15" s="247"/>
      <c r="V15" s="291">
        <v>4</v>
      </c>
      <c r="W15" s="254">
        <f>V15*W16</f>
        <v>88</v>
      </c>
      <c r="X15" s="255">
        <f>W15*12</f>
        <v>1056</v>
      </c>
    </row>
    <row r="16" spans="2:24" ht="19" customHeight="1">
      <c r="B16" s="268" t="s">
        <v>155</v>
      </c>
      <c r="C16" s="292">
        <f>C15/C12</f>
        <v>1.6727272727272726E-2</v>
      </c>
      <c r="D16" s="293">
        <f>C16</f>
        <v>1.6727272727272726E-2</v>
      </c>
      <c r="E16" s="294"/>
      <c r="F16" s="295"/>
      <c r="G16" s="296">
        <v>1.9E-2</v>
      </c>
      <c r="H16" s="294">
        <f>G16</f>
        <v>1.9E-2</v>
      </c>
      <c r="I16" s="294">
        <f>H16-D16</f>
        <v>2.2727272727272735E-3</v>
      </c>
      <c r="J16" s="297"/>
      <c r="K16" s="294"/>
      <c r="L16" s="298" t="s">
        <v>156</v>
      </c>
      <c r="M16" s="299">
        <v>0.05</v>
      </c>
      <c r="N16" s="300">
        <f>M16</f>
        <v>0.05</v>
      </c>
      <c r="O16" s="300"/>
      <c r="P16" s="300">
        <f>N16</f>
        <v>0.05</v>
      </c>
      <c r="R16" s="252" t="s">
        <v>28</v>
      </c>
      <c r="S16" s="247"/>
      <c r="T16" s="247"/>
      <c r="U16" s="247"/>
      <c r="V16" s="253">
        <v>1</v>
      </c>
      <c r="W16" s="254">
        <v>22</v>
      </c>
      <c r="X16" s="255">
        <f>W16*12</f>
        <v>264</v>
      </c>
    </row>
    <row r="17" spans="2:24" ht="10" customHeight="1">
      <c r="B17" s="301"/>
      <c r="C17" s="292"/>
      <c r="D17" s="293"/>
      <c r="E17" s="294"/>
      <c r="F17" s="295"/>
      <c r="G17" s="302"/>
      <c r="H17" s="294"/>
      <c r="I17" s="294"/>
      <c r="J17" s="297"/>
      <c r="K17" s="294"/>
      <c r="L17" s="293"/>
      <c r="M17" s="292"/>
      <c r="N17" s="292"/>
      <c r="O17" s="292"/>
      <c r="P17" s="292"/>
      <c r="R17" s="252"/>
      <c r="S17" s="247"/>
      <c r="T17" s="247"/>
      <c r="U17" s="247"/>
      <c r="V17" s="254"/>
      <c r="W17" s="254"/>
      <c r="X17" s="255"/>
    </row>
    <row r="18" spans="2:24" ht="19" customHeight="1">
      <c r="B18" s="11" t="s">
        <v>29</v>
      </c>
      <c r="C18" s="256">
        <f>'ROI Questionnaire'!E22</f>
        <v>25</v>
      </c>
      <c r="D18" s="257">
        <f>D15*D19</f>
        <v>300</v>
      </c>
      <c r="E18" s="258"/>
      <c r="F18" s="259"/>
      <c r="G18" s="303">
        <f>G15*G19</f>
        <v>49.376249999999999</v>
      </c>
      <c r="H18" s="258">
        <f>H15*H19</f>
        <v>592.51499999999999</v>
      </c>
      <c r="I18" s="258">
        <f>H18-D18</f>
        <v>292.51499999999999</v>
      </c>
      <c r="J18" s="260"/>
      <c r="K18" s="258"/>
      <c r="L18" s="257" t="s">
        <v>29</v>
      </c>
      <c r="M18" s="289">
        <f>M15*M19</f>
        <v>0.9</v>
      </c>
      <c r="N18" s="290">
        <f>N15*N19</f>
        <v>19.8</v>
      </c>
      <c r="O18" s="290"/>
      <c r="P18" s="290">
        <f>P15*P19</f>
        <v>237.6</v>
      </c>
      <c r="R18" s="252" t="s">
        <v>30</v>
      </c>
      <c r="S18" s="247"/>
      <c r="T18" s="247"/>
      <c r="U18" s="247"/>
      <c r="V18" s="247"/>
      <c r="W18" s="304">
        <v>6000</v>
      </c>
      <c r="X18" s="305">
        <f>W18*12</f>
        <v>72000</v>
      </c>
    </row>
    <row r="19" spans="2:24" ht="19" customHeight="1">
      <c r="B19" s="268" t="s">
        <v>157</v>
      </c>
      <c r="C19" s="306">
        <f>C18/C15</f>
        <v>0.27173913043478259</v>
      </c>
      <c r="D19" s="307">
        <f>C19</f>
        <v>0.27173913043478259</v>
      </c>
      <c r="E19" s="308"/>
      <c r="F19" s="309"/>
      <c r="G19" s="310">
        <v>0.45</v>
      </c>
      <c r="H19" s="308">
        <f>G19</f>
        <v>0.45</v>
      </c>
      <c r="I19" s="308">
        <f>H19</f>
        <v>0.45</v>
      </c>
      <c r="J19" s="311"/>
      <c r="K19" s="308"/>
      <c r="L19" s="312" t="s">
        <v>158</v>
      </c>
      <c r="M19" s="313">
        <v>0.45</v>
      </c>
      <c r="N19" s="314">
        <f>M19</f>
        <v>0.45</v>
      </c>
      <c r="O19" s="314"/>
      <c r="P19" s="314">
        <f>N19</f>
        <v>0.45</v>
      </c>
      <c r="R19" s="252" t="s">
        <v>31</v>
      </c>
      <c r="S19" s="247"/>
      <c r="T19" s="247"/>
      <c r="U19" s="247"/>
      <c r="V19" s="247"/>
      <c r="W19" s="304">
        <v>10000</v>
      </c>
      <c r="X19" s="305">
        <f>W19*12</f>
        <v>120000</v>
      </c>
    </row>
    <row r="20" spans="2:24" ht="19" customHeight="1">
      <c r="B20" s="11" t="s">
        <v>32</v>
      </c>
      <c r="C20" s="315">
        <f>C18*$D6</f>
        <v>6250000</v>
      </c>
      <c r="D20" s="316">
        <f>D18*$D6</f>
        <v>75000000</v>
      </c>
      <c r="E20" s="308"/>
      <c r="F20" s="317"/>
      <c r="G20" s="318">
        <f>G18*$D6</f>
        <v>12344062.5</v>
      </c>
      <c r="H20" s="318">
        <f>H18*$D6</f>
        <v>148128750</v>
      </c>
      <c r="I20" s="318">
        <f>H20-D20</f>
        <v>73128750</v>
      </c>
      <c r="J20" s="311"/>
      <c r="K20" s="319"/>
      <c r="L20" s="319" t="s">
        <v>32</v>
      </c>
      <c r="M20" s="315">
        <f>M18*$D6</f>
        <v>225000</v>
      </c>
      <c r="N20" s="315">
        <f>N18*$D6</f>
        <v>4950000</v>
      </c>
      <c r="O20" s="315"/>
      <c r="P20" s="315">
        <f>P18*$D6</f>
        <v>59400000</v>
      </c>
      <c r="R20" s="252" t="s">
        <v>33</v>
      </c>
      <c r="S20" s="247"/>
      <c r="T20" s="247"/>
      <c r="U20" s="247"/>
      <c r="V20" s="247"/>
      <c r="W20" s="320">
        <f>V10*W18+W19</f>
        <v>34000</v>
      </c>
      <c r="X20" s="305">
        <f>W20*12</f>
        <v>408000</v>
      </c>
    </row>
    <row r="21" spans="2:24" ht="19" customHeight="1">
      <c r="B21" s="11" t="s">
        <v>34</v>
      </c>
      <c r="C21" s="315">
        <f>C20*$D7</f>
        <v>2000000</v>
      </c>
      <c r="D21" s="316">
        <f>D20*$D7</f>
        <v>24000000</v>
      </c>
      <c r="E21" s="308"/>
      <c r="F21" s="317"/>
      <c r="G21" s="318">
        <f>G20*$D7</f>
        <v>3950100</v>
      </c>
      <c r="H21" s="318">
        <f>H20*$D7</f>
        <v>47401200</v>
      </c>
      <c r="I21" s="318">
        <f>I20*$D7</f>
        <v>23401200</v>
      </c>
      <c r="J21" s="311"/>
      <c r="K21" s="319"/>
      <c r="L21" s="319" t="s">
        <v>34</v>
      </c>
      <c r="M21" s="315">
        <f>M20*$D7</f>
        <v>72000</v>
      </c>
      <c r="N21" s="315">
        <f>N20*$D7</f>
        <v>1584000</v>
      </c>
      <c r="O21" s="315"/>
      <c r="P21" s="315">
        <f>P20*$D7</f>
        <v>19008000</v>
      </c>
      <c r="R21" s="252"/>
      <c r="S21" s="247"/>
      <c r="T21" s="247"/>
      <c r="U21" s="247"/>
      <c r="V21" s="247"/>
      <c r="W21" s="320"/>
      <c r="X21" s="305"/>
    </row>
    <row r="22" spans="2:24" ht="8" customHeight="1">
      <c r="D22" s="250"/>
      <c r="E22" s="308"/>
      <c r="F22" s="248"/>
      <c r="G22" s="247"/>
      <c r="H22" s="247"/>
      <c r="I22" s="247"/>
      <c r="J22" s="311"/>
      <c r="R22" s="252"/>
      <c r="S22" s="247"/>
      <c r="T22" s="247"/>
      <c r="U22" s="247"/>
      <c r="V22" s="247"/>
      <c r="W22" s="320"/>
      <c r="X22" s="305"/>
    </row>
    <row r="23" spans="2:24" ht="19" customHeight="1">
      <c r="B23" s="11" t="s">
        <v>35</v>
      </c>
      <c r="C23" s="321">
        <f>'ROI Questionnaire'!E35</f>
        <v>1.25</v>
      </c>
      <c r="D23" s="322">
        <f>D18*D24</f>
        <v>15</v>
      </c>
      <c r="E23" s="308"/>
      <c r="F23" s="323"/>
      <c r="G23" s="324">
        <f>G18*G24</f>
        <v>4.9376250000000006</v>
      </c>
      <c r="H23" s="325">
        <f>H18*H24</f>
        <v>59.2515</v>
      </c>
      <c r="I23" s="325">
        <f>H23-D23</f>
        <v>44.2515</v>
      </c>
      <c r="J23" s="311"/>
      <c r="K23" s="325"/>
      <c r="L23" s="326" t="s">
        <v>35</v>
      </c>
      <c r="M23" s="216">
        <f>M18*M24</f>
        <v>5.3999999999999999E-2</v>
      </c>
      <c r="N23" s="327">
        <f>N18*N24</f>
        <v>1.1879999999999999</v>
      </c>
      <c r="O23" s="327"/>
      <c r="P23" s="327">
        <f>P18*P24</f>
        <v>14.255999999999998</v>
      </c>
      <c r="R23" s="328" t="s">
        <v>36</v>
      </c>
      <c r="S23" s="329"/>
      <c r="T23" s="329"/>
      <c r="U23" s="329"/>
      <c r="V23" s="247"/>
      <c r="W23" s="247"/>
      <c r="X23" s="330"/>
    </row>
    <row r="24" spans="2:24" ht="19" customHeight="1">
      <c r="B24" s="268" t="s">
        <v>159</v>
      </c>
      <c r="C24" s="292">
        <f>C23/C18</f>
        <v>0.05</v>
      </c>
      <c r="D24" s="293">
        <f>C24</f>
        <v>0.05</v>
      </c>
      <c r="E24" s="331"/>
      <c r="F24" s="332"/>
      <c r="G24" s="296">
        <v>0.1</v>
      </c>
      <c r="H24" s="294">
        <f>G24</f>
        <v>0.1</v>
      </c>
      <c r="I24" s="294">
        <f>H24-D24</f>
        <v>0.05</v>
      </c>
      <c r="J24" s="297"/>
      <c r="K24" s="294"/>
      <c r="L24" s="294" t="s">
        <v>37</v>
      </c>
      <c r="M24" s="299">
        <v>0.06</v>
      </c>
      <c r="N24" s="300">
        <f>M24</f>
        <v>0.06</v>
      </c>
      <c r="O24" s="300"/>
      <c r="P24" s="300">
        <f>N24</f>
        <v>0.06</v>
      </c>
      <c r="R24" s="252" t="s">
        <v>38</v>
      </c>
      <c r="S24" s="247"/>
      <c r="T24" s="247"/>
      <c r="U24" s="247"/>
      <c r="V24" s="333">
        <f>V12/V15</f>
        <v>2.5</v>
      </c>
      <c r="W24" s="334"/>
      <c r="X24" s="335"/>
    </row>
    <row r="25" spans="2:24" ht="19" customHeight="1">
      <c r="B25" s="11" t="s">
        <v>39</v>
      </c>
      <c r="C25" s="315">
        <f>C23*$D6</f>
        <v>312500</v>
      </c>
      <c r="D25" s="316">
        <f>D23*$D6</f>
        <v>3750000</v>
      </c>
      <c r="E25" s="319"/>
      <c r="F25" s="317"/>
      <c r="G25" s="318">
        <f>G23*$D6</f>
        <v>1234406.2500000002</v>
      </c>
      <c r="H25" s="318">
        <f>H23*$D6</f>
        <v>14812875</v>
      </c>
      <c r="I25" s="318">
        <f>H25-D25</f>
        <v>11062875</v>
      </c>
      <c r="J25" s="336"/>
      <c r="K25" s="319"/>
      <c r="L25" s="319" t="s">
        <v>39</v>
      </c>
      <c r="M25" s="315">
        <f>M23*$D6</f>
        <v>13500</v>
      </c>
      <c r="N25" s="315">
        <f>N23*$D6</f>
        <v>297000</v>
      </c>
      <c r="O25" s="315"/>
      <c r="P25" s="315">
        <f>P23*$D6</f>
        <v>3563999.9999999995</v>
      </c>
      <c r="R25" s="337" t="s">
        <v>40</v>
      </c>
      <c r="S25" s="338"/>
      <c r="T25" s="338"/>
      <c r="U25" s="338"/>
      <c r="V25" s="339">
        <f>60/V24</f>
        <v>24</v>
      </c>
      <c r="W25" s="340"/>
      <c r="X25" s="341"/>
    </row>
    <row r="26" spans="2:24" ht="19" customHeight="1">
      <c r="B26" s="11" t="s">
        <v>41</v>
      </c>
      <c r="C26" s="315">
        <f>C25*$D7</f>
        <v>100000</v>
      </c>
      <c r="D26" s="316">
        <f>D25*$D7</f>
        <v>1200000</v>
      </c>
      <c r="E26" s="319"/>
      <c r="F26" s="317"/>
      <c r="G26" s="318">
        <f>G25*$D7</f>
        <v>395010.00000000006</v>
      </c>
      <c r="H26" s="318">
        <f>H25*$D7</f>
        <v>4740120</v>
      </c>
      <c r="I26" s="318">
        <f>H26-D26</f>
        <v>3540120</v>
      </c>
      <c r="J26" s="342"/>
      <c r="K26" s="319"/>
      <c r="L26" s="319" t="s">
        <v>42</v>
      </c>
      <c r="M26" s="315">
        <f>M25*$D7</f>
        <v>4320</v>
      </c>
      <c r="N26" s="315">
        <f>N25*$D7</f>
        <v>95040</v>
      </c>
      <c r="O26" s="315"/>
      <c r="P26" s="315">
        <f>P25*$D7</f>
        <v>1140479.9999999998</v>
      </c>
    </row>
    <row r="27" spans="2:24" ht="8" customHeight="1">
      <c r="D27" s="343"/>
      <c r="E27" s="98"/>
      <c r="F27" s="344"/>
      <c r="G27" s="247"/>
      <c r="H27" s="98"/>
      <c r="I27" s="98"/>
      <c r="J27" s="345"/>
      <c r="K27" s="98"/>
      <c r="L27" s="98"/>
      <c r="P27" s="12"/>
    </row>
    <row r="28" spans="2:24" ht="30" customHeight="1">
      <c r="B28" s="346" t="s">
        <v>43</v>
      </c>
      <c r="C28" s="347"/>
      <c r="D28" s="348"/>
      <c r="E28" s="349"/>
      <c r="F28" s="350"/>
      <c r="G28" s="351"/>
      <c r="H28" s="349"/>
      <c r="I28" s="349"/>
      <c r="J28" s="352"/>
      <c r="K28" s="348"/>
      <c r="L28" s="353"/>
      <c r="M28" s="354"/>
      <c r="N28" s="354"/>
      <c r="O28" s="354"/>
      <c r="P28" s="354"/>
      <c r="R28" s="231" t="s">
        <v>44</v>
      </c>
      <c r="S28" s="232"/>
      <c r="T28" s="232"/>
      <c r="U28" s="232"/>
      <c r="V28" s="233" t="s">
        <v>45</v>
      </c>
      <c r="W28" s="355" t="s">
        <v>46</v>
      </c>
      <c r="X28" s="234" t="s">
        <v>47</v>
      </c>
    </row>
    <row r="29" spans="2:24" s="12" customFormat="1" ht="8" customHeight="1">
      <c r="B29" s="356"/>
      <c r="D29" s="343"/>
      <c r="E29" s="98"/>
      <c r="F29" s="344"/>
      <c r="G29" s="357"/>
      <c r="H29" s="343"/>
      <c r="I29" s="343"/>
      <c r="J29" s="358"/>
      <c r="K29" s="343"/>
      <c r="L29" s="359"/>
      <c r="M29" s="360"/>
      <c r="N29" s="360"/>
      <c r="O29" s="360"/>
      <c r="P29" s="360"/>
      <c r="R29" s="361"/>
      <c r="S29" s="98"/>
      <c r="T29" s="98"/>
      <c r="U29" s="98"/>
      <c r="V29" s="98"/>
      <c r="W29" s="98"/>
      <c r="X29" s="362"/>
    </row>
    <row r="30" spans="2:24" ht="19" customHeight="1">
      <c r="B30" s="21" t="s">
        <v>160</v>
      </c>
      <c r="C30" s="363">
        <v>0</v>
      </c>
      <c r="D30" s="364">
        <f>C30*12</f>
        <v>0</v>
      </c>
      <c r="E30" s="319"/>
      <c r="F30" s="317"/>
      <c r="G30" s="364">
        <f>C30</f>
        <v>0</v>
      </c>
      <c r="H30" s="364">
        <f>G30*12</f>
        <v>0</v>
      </c>
      <c r="I30" s="364">
        <f>H30-D30</f>
        <v>0</v>
      </c>
      <c r="J30" s="365"/>
      <c r="K30" s="364"/>
      <c r="L30" s="364" t="s">
        <v>48</v>
      </c>
      <c r="M30" s="366"/>
      <c r="N30" s="366">
        <f>W20</f>
        <v>34000</v>
      </c>
      <c r="O30" s="366"/>
      <c r="P30" s="366">
        <f>N30*12</f>
        <v>408000</v>
      </c>
      <c r="R30" s="252" t="s">
        <v>49</v>
      </c>
      <c r="S30" s="247"/>
      <c r="T30" s="247"/>
      <c r="U30" s="247"/>
      <c r="V30" s="367">
        <f>D33/D18</f>
        <v>480</v>
      </c>
      <c r="W30" s="367">
        <f>H33/H18</f>
        <v>243.0318219791904</v>
      </c>
      <c r="X30" s="368">
        <f>P33/P18</f>
        <v>1792.9292929292931</v>
      </c>
    </row>
    <row r="31" spans="2:24" ht="19" customHeight="1">
      <c r="B31" s="21" t="s">
        <v>161</v>
      </c>
      <c r="C31" s="363">
        <f>'ROI Questionnaire'!E41</f>
        <v>12000</v>
      </c>
      <c r="D31" s="364">
        <f>C31*12</f>
        <v>144000</v>
      </c>
      <c r="E31" s="319"/>
      <c r="F31" s="317"/>
      <c r="G31" s="369">
        <v>12000</v>
      </c>
      <c r="H31" s="364">
        <f>G31*12</f>
        <v>144000</v>
      </c>
      <c r="I31" s="364">
        <f>H31-D31</f>
        <v>0</v>
      </c>
      <c r="J31" s="365"/>
      <c r="K31" s="364"/>
      <c r="L31" s="364" t="s">
        <v>50</v>
      </c>
      <c r="M31" s="366"/>
      <c r="N31" s="363">
        <v>1500</v>
      </c>
      <c r="O31" s="363"/>
      <c r="P31" s="370">
        <f>N31*12</f>
        <v>18000</v>
      </c>
      <c r="R31" s="252" t="s">
        <v>51</v>
      </c>
      <c r="S31" s="247"/>
      <c r="T31" s="247"/>
      <c r="U31" s="247"/>
      <c r="V31" s="371">
        <f>D33/D23</f>
        <v>9600</v>
      </c>
      <c r="W31" s="367">
        <f>H33/H23</f>
        <v>2430.3182197919041</v>
      </c>
      <c r="X31" s="368">
        <f>P33/P23</f>
        <v>29882.154882154886</v>
      </c>
    </row>
    <row r="32" spans="2:24" s="12" customFormat="1" ht="8" customHeight="1">
      <c r="B32" s="372"/>
      <c r="C32" s="373"/>
      <c r="D32" s="364"/>
      <c r="E32" s="319"/>
      <c r="F32" s="317"/>
      <c r="G32" s="374"/>
      <c r="H32" s="364"/>
      <c r="I32" s="364"/>
      <c r="J32" s="365"/>
      <c r="K32" s="364"/>
      <c r="L32" s="364"/>
      <c r="M32" s="366"/>
      <c r="N32" s="373"/>
      <c r="O32" s="373"/>
      <c r="P32" s="370"/>
      <c r="R32" s="361"/>
      <c r="S32" s="98"/>
      <c r="T32" s="98"/>
      <c r="U32" s="98"/>
      <c r="V32" s="375"/>
      <c r="W32" s="376"/>
      <c r="X32" s="377"/>
    </row>
    <row r="33" spans="2:24" ht="19" customHeight="1">
      <c r="B33" s="378" t="s">
        <v>52</v>
      </c>
      <c r="C33" s="379">
        <f>SUM(C30:C31)</f>
        <v>12000</v>
      </c>
      <c r="D33" s="379">
        <f>SUM(D30:D31)</f>
        <v>144000</v>
      </c>
      <c r="E33" s="380"/>
      <c r="F33" s="381"/>
      <c r="G33" s="379">
        <f>SUM(G30:G31)</f>
        <v>12000</v>
      </c>
      <c r="H33" s="379">
        <f>SUM(H30:H31)</f>
        <v>144000</v>
      </c>
      <c r="I33" s="379">
        <f>H33-D33</f>
        <v>0</v>
      </c>
      <c r="J33" s="382"/>
      <c r="K33" s="379"/>
      <c r="L33" s="379" t="s">
        <v>53</v>
      </c>
      <c r="M33" s="379"/>
      <c r="N33" s="379">
        <f>SUM(N30:N31)</f>
        <v>35500</v>
      </c>
      <c r="O33" s="379"/>
      <c r="P33" s="383">
        <f>N33*12</f>
        <v>426000</v>
      </c>
      <c r="R33" s="384" t="s">
        <v>54</v>
      </c>
      <c r="S33" s="385"/>
      <c r="T33" s="385"/>
      <c r="U33" s="385"/>
      <c r="V33" s="386">
        <f>D36</f>
        <v>7.333333333333333</v>
      </c>
      <c r="W33" s="386">
        <f>I35</f>
        <v>0</v>
      </c>
      <c r="X33" s="387">
        <f>P35</f>
        <v>1.6771830985915488</v>
      </c>
    </row>
    <row r="34" spans="2:24" ht="19" customHeight="1">
      <c r="B34" s="388" t="s">
        <v>55</v>
      </c>
      <c r="C34" s="389">
        <f>C26-C33</f>
        <v>88000</v>
      </c>
      <c r="D34" s="390">
        <f>D26-D33</f>
        <v>1056000</v>
      </c>
      <c r="E34" s="389"/>
      <c r="F34" s="391"/>
      <c r="G34" s="389">
        <f>G26-G33</f>
        <v>383010.00000000006</v>
      </c>
      <c r="H34" s="390">
        <f>H26-H33</f>
        <v>4596120</v>
      </c>
      <c r="I34" s="390">
        <f>H34-D34</f>
        <v>3540120</v>
      </c>
      <c r="J34" s="392"/>
      <c r="K34" s="390"/>
      <c r="L34" s="390" t="s">
        <v>55</v>
      </c>
      <c r="M34" s="390"/>
      <c r="N34" s="390">
        <f>N26-N33</f>
        <v>59540</v>
      </c>
      <c r="O34" s="390"/>
      <c r="P34" s="393">
        <f>P26-P33</f>
        <v>714479.99999999977</v>
      </c>
      <c r="R34" s="394"/>
      <c r="S34" s="394"/>
      <c r="T34" s="247"/>
      <c r="U34" s="247"/>
      <c r="V34" s="367"/>
    </row>
    <row r="35" spans="2:24" s="165" customFormat="1" ht="22" customHeight="1">
      <c r="B35" s="395"/>
      <c r="C35" s="396"/>
      <c r="D35" s="396"/>
      <c r="E35" s="396"/>
      <c r="F35" s="397"/>
      <c r="G35" s="398"/>
      <c r="H35" s="398"/>
      <c r="I35" s="398"/>
      <c r="J35" s="399"/>
      <c r="K35" s="396"/>
      <c r="L35" s="398" t="s">
        <v>56</v>
      </c>
      <c r="M35" s="398"/>
      <c r="N35" s="398"/>
      <c r="O35" s="398"/>
      <c r="P35" s="400">
        <f>P34/P33</f>
        <v>1.6771830985915488</v>
      </c>
      <c r="U35" s="243"/>
      <c r="V35" s="401"/>
    </row>
    <row r="36" spans="2:24" s="165" customFormat="1" ht="22" customHeight="1">
      <c r="B36" s="395" t="s">
        <v>57</v>
      </c>
      <c r="C36" s="396"/>
      <c r="D36" s="396">
        <f>D34/D33</f>
        <v>7.333333333333333</v>
      </c>
      <c r="E36" s="396"/>
      <c r="F36" s="397"/>
      <c r="G36" s="396" t="s">
        <v>58</v>
      </c>
      <c r="H36" s="396"/>
      <c r="I36" s="396">
        <f>H34/H33</f>
        <v>31.9175</v>
      </c>
      <c r="J36" s="399"/>
      <c r="K36" s="396"/>
      <c r="L36" s="396" t="s">
        <v>58</v>
      </c>
      <c r="M36" s="398"/>
      <c r="N36" s="398"/>
      <c r="O36" s="398"/>
      <c r="P36" s="402">
        <f>(D34+P34)/(D33+P33)</f>
        <v>3.1061052631578945</v>
      </c>
      <c r="U36" s="243"/>
      <c r="V36" s="401"/>
    </row>
    <row r="37" spans="2:24" s="165" customFormat="1" ht="19" customHeight="1">
      <c r="B37" s="388" t="s">
        <v>59</v>
      </c>
      <c r="C37" s="389"/>
      <c r="D37" s="390">
        <f>D33/D23</f>
        <v>9600</v>
      </c>
      <c r="E37" s="389"/>
      <c r="F37" s="391"/>
      <c r="G37" s="389"/>
      <c r="H37" s="390">
        <f>H33/H23</f>
        <v>2430.3182197919041</v>
      </c>
      <c r="I37" s="390">
        <f>I33/I23</f>
        <v>0</v>
      </c>
      <c r="J37" s="392"/>
      <c r="K37" s="390"/>
      <c r="L37" s="403" t="s">
        <v>59</v>
      </c>
      <c r="M37" s="390"/>
      <c r="N37" s="390"/>
      <c r="O37" s="390"/>
      <c r="P37" s="393">
        <f>P33/P23</f>
        <v>29882.154882154886</v>
      </c>
      <c r="U37" s="243"/>
      <c r="V37" s="401"/>
    </row>
    <row r="38" spans="2:24" s="165" customFormat="1" ht="19" customHeight="1">
      <c r="B38" s="404" t="s">
        <v>60</v>
      </c>
      <c r="C38" s="405"/>
      <c r="D38" s="406">
        <f>D33/D18</f>
        <v>480</v>
      </c>
      <c r="E38" s="405"/>
      <c r="F38" s="407"/>
      <c r="G38" s="405"/>
      <c r="H38" s="406">
        <f>H33/H18</f>
        <v>243.0318219791904</v>
      </c>
      <c r="I38" s="406">
        <f>I33/I18</f>
        <v>0</v>
      </c>
      <c r="J38" s="408"/>
      <c r="K38" s="406"/>
      <c r="L38" s="409" t="s">
        <v>60</v>
      </c>
      <c r="M38" s="406"/>
      <c r="N38" s="406"/>
      <c r="O38" s="406"/>
      <c r="P38" s="410">
        <f>P33/P18</f>
        <v>1792.9292929292931</v>
      </c>
      <c r="U38" s="243"/>
      <c r="V38" s="401"/>
    </row>
    <row r="39" spans="2:24" s="165" customFormat="1" ht="12" customHeight="1">
      <c r="B39" s="411"/>
      <c r="C39" s="412"/>
      <c r="D39" s="413"/>
      <c r="E39" s="413"/>
      <c r="F39" s="413"/>
      <c r="G39" s="413"/>
      <c r="H39" s="413"/>
      <c r="I39" s="413"/>
      <c r="J39" s="413"/>
      <c r="K39" s="413"/>
      <c r="L39" s="413"/>
      <c r="M39" s="414"/>
      <c r="N39" s="414"/>
      <c r="O39" s="414"/>
      <c r="P39" s="412"/>
    </row>
    <row r="40" spans="2:24" s="165" customFormat="1" ht="24" hidden="1" customHeight="1">
      <c r="B40" s="415" t="s">
        <v>61</v>
      </c>
      <c r="C40" s="416"/>
      <c r="D40" s="416"/>
      <c r="E40" s="416"/>
      <c r="F40" s="416"/>
      <c r="G40" s="416"/>
      <c r="H40" s="416"/>
      <c r="I40" s="416"/>
      <c r="J40" s="416"/>
      <c r="K40" s="416"/>
      <c r="L40" s="416"/>
      <c r="M40" s="416"/>
      <c r="N40" s="416"/>
      <c r="O40" s="416"/>
      <c r="P40" s="417"/>
    </row>
    <row r="41" spans="2:24" s="425" customFormat="1" ht="24" customHeight="1">
      <c r="B41" s="418" t="s">
        <v>61</v>
      </c>
      <c r="C41" s="419"/>
      <c r="D41" s="419"/>
      <c r="E41" s="419"/>
      <c r="F41" s="419"/>
      <c r="G41" s="420"/>
      <c r="H41" s="421"/>
      <c r="I41" s="422"/>
      <c r="J41" s="423"/>
      <c r="K41" s="423"/>
      <c r="L41" s="423"/>
      <c r="M41" s="423"/>
      <c r="N41" s="423"/>
      <c r="O41" s="423"/>
      <c r="P41" s="424" t="s">
        <v>62</v>
      </c>
    </row>
    <row r="42" spans="2:24" ht="12" customHeight="1"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</row>
    <row r="43" spans="2:24" s="165" customFormat="1" ht="19" customHeight="1">
      <c r="B43" s="427" t="s">
        <v>63</v>
      </c>
      <c r="C43" s="428"/>
      <c r="D43" s="428"/>
      <c r="E43" s="428"/>
      <c r="F43" s="428"/>
      <c r="G43" s="428"/>
      <c r="H43" s="428"/>
      <c r="I43" s="428"/>
      <c r="J43" s="428"/>
      <c r="K43" s="428"/>
      <c r="L43" s="428"/>
      <c r="M43" s="428"/>
      <c r="N43" s="428"/>
      <c r="O43" s="428"/>
      <c r="P43" s="428"/>
    </row>
    <row r="44" spans="2:24" ht="8" customHeight="1">
      <c r="C44" s="426"/>
      <c r="D44" s="426"/>
      <c r="E44" s="426"/>
      <c r="F44" s="426"/>
      <c r="G44" s="426"/>
      <c r="H44" s="426"/>
      <c r="I44" s="426"/>
      <c r="J44" s="426"/>
      <c r="K44" s="426"/>
      <c r="L44" s="426"/>
      <c r="M44" s="426"/>
      <c r="N44" s="426"/>
      <c r="O44" s="426"/>
      <c r="P44" s="426"/>
    </row>
    <row r="45" spans="2:24" ht="15" customHeight="1">
      <c r="B45" s="429" t="s">
        <v>64</v>
      </c>
      <c r="D45" s="430"/>
      <c r="E45" s="431"/>
      <c r="F45" s="431"/>
      <c r="G45" s="432" t="s">
        <v>65</v>
      </c>
      <c r="H45" s="432"/>
      <c r="I45" s="430"/>
      <c r="J45" s="430"/>
      <c r="K45" s="433"/>
      <c r="M45" s="432" t="s">
        <v>37</v>
      </c>
      <c r="N45" s="426"/>
      <c r="O45" s="426"/>
      <c r="P45" s="426"/>
    </row>
    <row r="46" spans="2:24" ht="8" customHeight="1">
      <c r="B46" s="434"/>
      <c r="D46" s="430"/>
      <c r="E46" s="431"/>
      <c r="F46" s="431"/>
      <c r="G46" s="430"/>
      <c r="H46" s="430"/>
      <c r="I46" s="430"/>
      <c r="J46" s="430"/>
      <c r="K46" s="433"/>
      <c r="M46" s="430"/>
      <c r="N46" s="426"/>
      <c r="O46" s="426"/>
      <c r="P46" s="426"/>
    </row>
    <row r="47" spans="2:24" ht="15" customHeight="1">
      <c r="B47" s="429" t="s">
        <v>66</v>
      </c>
      <c r="D47" s="430"/>
      <c r="E47" s="431"/>
      <c r="F47" s="431"/>
      <c r="G47" s="432" t="s">
        <v>67</v>
      </c>
      <c r="H47" s="432"/>
      <c r="I47" s="430"/>
      <c r="J47" s="430"/>
      <c r="K47" s="433"/>
      <c r="M47" s="432" t="s">
        <v>68</v>
      </c>
      <c r="N47" s="426"/>
      <c r="O47" s="426"/>
      <c r="P47" s="426"/>
    </row>
    <row r="48" spans="2:24" ht="8" customHeight="1">
      <c r="B48" s="429"/>
      <c r="C48" s="433"/>
      <c r="D48" s="433"/>
      <c r="E48" s="433"/>
      <c r="F48" s="433"/>
      <c r="G48" s="433"/>
      <c r="H48" s="433"/>
      <c r="I48" s="433"/>
      <c r="J48" s="433"/>
      <c r="K48" s="433"/>
      <c r="L48" s="433"/>
      <c r="M48" s="426"/>
      <c r="N48" s="426"/>
      <c r="O48" s="426"/>
      <c r="P48" s="426"/>
    </row>
    <row r="49" spans="2:24" ht="10" customHeight="1">
      <c r="B49" s="347"/>
      <c r="C49" s="347"/>
      <c r="D49" s="347"/>
      <c r="E49" s="347"/>
      <c r="F49" s="347"/>
      <c r="G49" s="347"/>
      <c r="H49" s="347"/>
      <c r="I49" s="347"/>
      <c r="J49" s="347"/>
      <c r="K49" s="347"/>
      <c r="L49" s="347"/>
      <c r="M49" s="347"/>
      <c r="N49" s="347"/>
      <c r="O49" s="347"/>
      <c r="P49" s="347"/>
      <c r="Q49" s="347"/>
      <c r="R49" s="347"/>
      <c r="S49" s="347"/>
      <c r="T49" s="347"/>
      <c r="U49" s="347"/>
      <c r="V49" s="347"/>
      <c r="W49" s="347"/>
      <c r="X49" s="347"/>
    </row>
    <row r="50" spans="2:24" ht="23" customHeight="1"/>
    <row r="51" spans="2:24" ht="20" customHeight="1">
      <c r="B51" s="435" t="s">
        <v>251</v>
      </c>
      <c r="T51" s="429"/>
    </row>
    <row r="52" spans="2:24">
      <c r="T52" s="436"/>
    </row>
    <row r="53" spans="2:24">
      <c r="T53" s="437"/>
    </row>
  </sheetData>
  <mergeCells count="4">
    <mergeCell ref="N5:N7"/>
    <mergeCell ref="P5:P7"/>
    <mergeCell ref="R5:R7"/>
    <mergeCell ref="S6:S7"/>
  </mergeCells>
  <phoneticPr fontId="76" type="noConversion"/>
  <hyperlinks>
    <hyperlink ref="B51" r:id="rId1" display="julcreative.com" xr:uid="{00000000-0004-0000-0200-000000000000}"/>
    <hyperlink ref="G47" r:id="rId2" xr:uid="{00000000-0004-0000-0200-000001000000}"/>
    <hyperlink ref="M45" r:id="rId3" xr:uid="{00000000-0004-0000-0200-000002000000}"/>
    <hyperlink ref="M47" r:id="rId4" xr:uid="{00000000-0004-0000-0200-000003000000}"/>
    <hyperlink ref="G45" r:id="rId5" xr:uid="{00000000-0004-0000-0200-000004000000}"/>
    <hyperlink ref="B45" r:id="rId6" xr:uid="{00000000-0004-0000-0200-000005000000}"/>
    <hyperlink ref="B47" r:id="rId7" xr:uid="{00000000-0004-0000-0200-000006000000}"/>
    <hyperlink ref="B41" r:id="rId8" display="Need Help Utilizing This Calculator?     Click Here" xr:uid="{00000000-0004-0000-0200-000007000000}"/>
    <hyperlink ref="C41" r:id="rId9" display="https://www.julcreative.com/free-marketing-assessment-powered-by-jul" xr:uid="{00000000-0004-0000-0200-000008000000}"/>
    <hyperlink ref="D41" r:id="rId10" display="https://www.julcreative.com/free-marketing-assessment-powered-by-jul" xr:uid="{00000000-0004-0000-0200-000009000000}"/>
    <hyperlink ref="E41" r:id="rId11" display="https://www.julcreative.com/free-marketing-assessment-powered-by-jul" xr:uid="{00000000-0004-0000-0200-00000A000000}"/>
    <hyperlink ref="F41" r:id="rId12" display="https://www.julcreative.com/free-marketing-assessment-powered-by-jul" xr:uid="{00000000-0004-0000-0200-00000B000000}"/>
    <hyperlink ref="G41" r:id="rId13" display="https://www.julcreative.com/free-marketing-assessment-powered-by-jul" xr:uid="{00000000-0004-0000-0200-00000C000000}"/>
    <hyperlink ref="B40" r:id="rId14" display="Need Help Utilizing This Calculator?     Click Here" xr:uid="{00000000-0004-0000-0200-00000D000000}"/>
    <hyperlink ref="C40" r:id="rId15" display="https://www.julcreative.com/free-marketing-assessment-powered-by-jul" xr:uid="{00000000-0004-0000-0200-00000E000000}"/>
    <hyperlink ref="D40" r:id="rId16" display="https://www.julcreative.com/free-marketing-assessment-powered-by-jul" xr:uid="{00000000-0004-0000-0200-00000F000000}"/>
    <hyperlink ref="M40" r:id="rId17" display="https://www.julcreative.com/free-marketing-assessment-powered-by-jul" xr:uid="{00000000-0004-0000-0200-000010000000}"/>
    <hyperlink ref="N40" r:id="rId18" display="https://www.julcreative.com/free-marketing-assessment-powered-by-jul" xr:uid="{00000000-0004-0000-0200-000011000000}"/>
    <hyperlink ref="P40" r:id="rId19" display="https://www.julcreative.com/free-marketing-assessment-powered-by-jul" xr:uid="{00000000-0004-0000-0200-000012000000}"/>
    <hyperlink ref="O40" r:id="rId20" display="https://www.julcreative.com/free-marketing-assessment-powered-by-jul" xr:uid="{00000000-0004-0000-0200-000013000000}"/>
    <hyperlink ref="E40:L40" r:id="rId21" display="https://www.julcreative.com/free-marketing-assessment-powered-by-jul" xr:uid="{00000000-0004-0000-0200-000014000000}"/>
  </hyperlinks>
  <pageMargins left="0.7" right="0.7" top="0.75" bottom="0.75" header="0.3" footer="0.3"/>
  <pageSetup paperSize="5" scale="55" orientation="landscape" horizontalDpi="0" verticalDpi="0"/>
  <drawing r:id="rId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M49"/>
  <sheetViews>
    <sheetView showGridLines="0" topLeftCell="A2" zoomScaleNormal="140" zoomScalePageLayoutView="140" workbookViewId="0">
      <selection activeCell="E60" sqref="E60"/>
    </sheetView>
  </sheetViews>
  <sheetFormatPr baseColWidth="10" defaultRowHeight="17"/>
  <cols>
    <col min="1" max="1" width="5.6640625" style="11" customWidth="1"/>
    <col min="2" max="2" width="37.6640625" style="11" customWidth="1"/>
    <col min="3" max="6" width="15.83203125" style="11" customWidth="1"/>
    <col min="7" max="7" width="5.33203125" style="11" customWidth="1"/>
    <col min="8" max="8" width="66.5" style="11" customWidth="1"/>
    <col min="9" max="13" width="10.83203125" style="12"/>
    <col min="14" max="16384" width="10.83203125" style="11"/>
  </cols>
  <sheetData>
    <row r="2" spans="2:13" ht="31">
      <c r="B2" s="196" t="s">
        <v>193</v>
      </c>
    </row>
    <row r="4" spans="2:13" s="165" customFormat="1" ht="26" customHeight="1">
      <c r="B4" s="502" t="s">
        <v>2</v>
      </c>
      <c r="C4" s="503" t="str">
        <f>'ROI Questionnaire'!C5</f>
        <v>Insert Company Name</v>
      </c>
      <c r="D4" s="504"/>
      <c r="E4" s="504"/>
      <c r="F4" s="505"/>
      <c r="G4" s="506"/>
      <c r="H4" s="507" t="s">
        <v>163</v>
      </c>
      <c r="I4" s="508"/>
      <c r="J4" s="185"/>
      <c r="K4" s="185"/>
      <c r="L4" s="185"/>
      <c r="M4" s="185"/>
    </row>
    <row r="5" spans="2:13" ht="18" customHeight="1">
      <c r="B5" s="509"/>
      <c r="C5" s="510"/>
      <c r="D5" s="511"/>
      <c r="E5" s="511"/>
      <c r="F5" s="511"/>
    </row>
    <row r="6" spans="2:13" ht="18" customHeight="1">
      <c r="B6" s="512" t="s">
        <v>164</v>
      </c>
      <c r="C6" s="247"/>
      <c r="D6" s="513">
        <v>250000</v>
      </c>
      <c r="E6" s="514" t="s">
        <v>165</v>
      </c>
      <c r="F6" s="515">
        <v>7.55</v>
      </c>
      <c r="H6" s="11" t="s">
        <v>166</v>
      </c>
    </row>
    <row r="7" spans="2:13" ht="18" customHeight="1">
      <c r="B7" s="512" t="s">
        <v>167</v>
      </c>
      <c r="C7" s="247"/>
      <c r="D7" s="516">
        <v>0.3</v>
      </c>
      <c r="E7" s="511"/>
      <c r="F7" s="511"/>
      <c r="H7" s="11" t="s">
        <v>168</v>
      </c>
    </row>
    <row r="8" spans="2:13" ht="8" customHeight="1">
      <c r="B8" s="509"/>
      <c r="C8" s="510"/>
      <c r="D8" s="511"/>
      <c r="E8" s="511"/>
      <c r="F8" s="511"/>
    </row>
    <row r="9" spans="2:13" ht="14" customHeight="1">
      <c r="B9" s="12"/>
      <c r="C9" s="213"/>
      <c r="D9" s="213"/>
      <c r="E9" s="213"/>
      <c r="F9" s="214" t="s">
        <v>6</v>
      </c>
    </row>
    <row r="10" spans="2:13" ht="8" customHeight="1"/>
    <row r="11" spans="2:13" ht="19" customHeight="1">
      <c r="B11" s="427" t="s">
        <v>169</v>
      </c>
      <c r="C11" s="451" t="s">
        <v>170</v>
      </c>
      <c r="D11" s="451" t="s">
        <v>171</v>
      </c>
      <c r="E11" s="451" t="s">
        <v>172</v>
      </c>
      <c r="F11" s="451" t="s">
        <v>173</v>
      </c>
      <c r="G11" s="506"/>
      <c r="H11" s="428"/>
      <c r="I11" s="185"/>
      <c r="J11" s="185"/>
      <c r="K11" s="185"/>
      <c r="L11" s="185"/>
      <c r="M11" s="185"/>
    </row>
    <row r="12" spans="2:13" s="12" customFormat="1" ht="8" customHeight="1">
      <c r="B12" s="517"/>
      <c r="C12" s="518"/>
      <c r="D12" s="519"/>
      <c r="E12" s="519"/>
      <c r="F12" s="519"/>
    </row>
    <row r="13" spans="2:13">
      <c r="B13" s="520" t="s">
        <v>174</v>
      </c>
      <c r="C13" s="521">
        <v>3</v>
      </c>
      <c r="D13" s="521">
        <v>2</v>
      </c>
      <c r="E13" s="521">
        <v>3</v>
      </c>
      <c r="F13" s="521">
        <v>4</v>
      </c>
      <c r="H13" s="277"/>
    </row>
    <row r="14" spans="2:13" ht="8" hidden="1" customHeight="1">
      <c r="B14" s="522"/>
      <c r="C14" s="327"/>
      <c r="D14" s="327"/>
      <c r="E14" s="327"/>
      <c r="F14" s="327"/>
      <c r="H14" s="277"/>
    </row>
    <row r="15" spans="2:13" hidden="1">
      <c r="B15" s="520" t="s">
        <v>165</v>
      </c>
      <c r="C15" s="523">
        <f>F6</f>
        <v>7.55</v>
      </c>
      <c r="D15" s="523">
        <f>F6</f>
        <v>7.55</v>
      </c>
      <c r="E15" s="523">
        <f>F6</f>
        <v>7.55</v>
      </c>
      <c r="F15" s="523">
        <f>F6</f>
        <v>7.55</v>
      </c>
      <c r="H15" s="524"/>
    </row>
    <row r="16" spans="2:13" ht="8" customHeight="1">
      <c r="B16" s="522"/>
      <c r="C16" s="315"/>
      <c r="D16" s="315"/>
      <c r="E16" s="315"/>
      <c r="F16" s="315"/>
      <c r="H16" s="277"/>
    </row>
    <row r="17" spans="2:13">
      <c r="B17" s="520" t="s">
        <v>175</v>
      </c>
      <c r="C17" s="525">
        <v>0.05</v>
      </c>
      <c r="D17" s="525">
        <v>0.05</v>
      </c>
      <c r="E17" s="525">
        <v>0.05</v>
      </c>
      <c r="F17" s="525">
        <v>0.05</v>
      </c>
      <c r="H17" s="526" t="s">
        <v>176</v>
      </c>
    </row>
    <row r="18" spans="2:13" ht="8" customHeight="1">
      <c r="B18" s="527"/>
      <c r="C18" s="528"/>
      <c r="D18" s="528"/>
      <c r="E18" s="528"/>
      <c r="F18" s="528"/>
      <c r="H18" s="277"/>
    </row>
    <row r="19" spans="2:13">
      <c r="B19" s="520" t="s">
        <v>177</v>
      </c>
      <c r="C19" s="525">
        <v>0.75</v>
      </c>
      <c r="D19" s="525">
        <v>0.75</v>
      </c>
      <c r="E19" s="525">
        <v>0.75</v>
      </c>
      <c r="F19" s="525">
        <v>0.75</v>
      </c>
      <c r="H19" s="526" t="s">
        <v>176</v>
      </c>
    </row>
    <row r="20" spans="2:13" ht="7" customHeight="1">
      <c r="B20" s="522"/>
      <c r="C20" s="529"/>
      <c r="D20" s="529"/>
      <c r="E20" s="529"/>
      <c r="F20" s="529"/>
      <c r="H20" s="277"/>
    </row>
    <row r="21" spans="2:13">
      <c r="B21" s="520" t="s">
        <v>37</v>
      </c>
      <c r="C21" s="525">
        <v>7.4999999999999997E-2</v>
      </c>
      <c r="D21" s="525">
        <v>7.4999999999999997E-2</v>
      </c>
      <c r="E21" s="525">
        <v>7.4999999999999997E-2</v>
      </c>
      <c r="F21" s="525">
        <v>7.4999999999999997E-2</v>
      </c>
      <c r="H21" s="526" t="s">
        <v>176</v>
      </c>
    </row>
    <row r="22" spans="2:13" ht="8" customHeight="1">
      <c r="B22" s="520"/>
      <c r="H22" s="277"/>
    </row>
    <row r="23" spans="2:13" s="165" customFormat="1" ht="19" customHeight="1">
      <c r="B23" s="427" t="s">
        <v>178</v>
      </c>
      <c r="C23" s="427"/>
      <c r="D23" s="427"/>
      <c r="E23" s="427"/>
      <c r="F23" s="427"/>
      <c r="G23" s="530"/>
      <c r="H23" s="427"/>
      <c r="I23" s="531"/>
      <c r="J23" s="531"/>
      <c r="K23" s="531"/>
      <c r="L23" s="531"/>
      <c r="M23" s="531"/>
    </row>
    <row r="24" spans="2:13" ht="8" customHeight="1">
      <c r="B24" s="532"/>
      <c r="C24" s="533"/>
      <c r="D24" s="533"/>
      <c r="E24" s="533"/>
      <c r="F24" s="533"/>
    </row>
    <row r="25" spans="2:13" ht="16" customHeight="1">
      <c r="B25" s="534" t="s">
        <v>179</v>
      </c>
      <c r="C25" s="535">
        <f>C26/C17</f>
        <v>1066.6666666666667</v>
      </c>
      <c r="D25" s="535">
        <f>D26/D17</f>
        <v>711.11111111111109</v>
      </c>
      <c r="E25" s="535">
        <f>E26/E17</f>
        <v>1066.6666666666667</v>
      </c>
      <c r="F25" s="535">
        <f>F26/F17</f>
        <v>1422.2222222222222</v>
      </c>
    </row>
    <row r="26" spans="2:13" ht="16" customHeight="1">
      <c r="B26" s="520" t="s">
        <v>25</v>
      </c>
      <c r="C26" s="528">
        <f>C27/C19</f>
        <v>53.333333333333336</v>
      </c>
      <c r="D26" s="528">
        <f>D27/D19</f>
        <v>35.555555555555557</v>
      </c>
      <c r="E26" s="528">
        <f>E27/E19</f>
        <v>53.333333333333336</v>
      </c>
      <c r="F26" s="528">
        <f>F27/F19</f>
        <v>71.111111111111114</v>
      </c>
    </row>
    <row r="27" spans="2:13" ht="16" customHeight="1">
      <c r="B27" s="520" t="s">
        <v>180</v>
      </c>
      <c r="C27" s="528">
        <f>C13/C21</f>
        <v>40</v>
      </c>
      <c r="D27" s="528">
        <f>D13/D21</f>
        <v>26.666666666666668</v>
      </c>
      <c r="E27" s="528">
        <f>E13/E21</f>
        <v>40</v>
      </c>
      <c r="F27" s="528">
        <f>F13/F21</f>
        <v>53.333333333333336</v>
      </c>
    </row>
    <row r="28" spans="2:13" ht="16" customHeight="1">
      <c r="B28" s="520" t="s">
        <v>181</v>
      </c>
      <c r="C28" s="319">
        <f>C27*$D6</f>
        <v>10000000</v>
      </c>
      <c r="D28" s="319">
        <f>D27*$D6</f>
        <v>6666666.666666667</v>
      </c>
      <c r="E28" s="319">
        <f>E27*$D6</f>
        <v>10000000</v>
      </c>
      <c r="F28" s="319">
        <f>F27*$D6</f>
        <v>13333333.333333334</v>
      </c>
    </row>
    <row r="29" spans="2:13" ht="16" customHeight="1">
      <c r="B29" s="520" t="s">
        <v>182</v>
      </c>
      <c r="C29" s="325">
        <f>C27*C21</f>
        <v>3</v>
      </c>
      <c r="D29" s="325">
        <f t="shared" ref="D29:F29" si="0">D27*D21</f>
        <v>2</v>
      </c>
      <c r="E29" s="325">
        <f t="shared" si="0"/>
        <v>3</v>
      </c>
      <c r="F29" s="325">
        <f t="shared" si="0"/>
        <v>4</v>
      </c>
    </row>
    <row r="30" spans="2:13" ht="16" customHeight="1">
      <c r="B30" s="520" t="s">
        <v>183</v>
      </c>
      <c r="C30" s="319">
        <f>$D6*C29</f>
        <v>750000</v>
      </c>
      <c r="D30" s="319">
        <f t="shared" ref="D30:F30" si="1">$D6*D29</f>
        <v>500000</v>
      </c>
      <c r="E30" s="319">
        <f t="shared" si="1"/>
        <v>750000</v>
      </c>
      <c r="F30" s="319">
        <f t="shared" si="1"/>
        <v>1000000</v>
      </c>
    </row>
    <row r="31" spans="2:13" ht="16" customHeight="1">
      <c r="B31" s="520" t="s">
        <v>184</v>
      </c>
      <c r="C31" s="315">
        <f>C13*($D6*$D7)</f>
        <v>225000</v>
      </c>
      <c r="D31" s="315">
        <f>D13*($D6*$D7)</f>
        <v>150000</v>
      </c>
      <c r="E31" s="315">
        <f>E13*($D6*$D7)</f>
        <v>225000</v>
      </c>
      <c r="F31" s="315">
        <f>F13*($D6*$D7)</f>
        <v>300000</v>
      </c>
    </row>
    <row r="32" spans="2:13" ht="8" customHeight="1">
      <c r="B32" s="536"/>
      <c r="C32" s="319"/>
      <c r="D32" s="319"/>
      <c r="E32" s="319"/>
      <c r="F32" s="319"/>
    </row>
    <row r="33" spans="2:13" ht="16" customHeight="1">
      <c r="B33" s="537" t="s">
        <v>185</v>
      </c>
      <c r="C33" s="389">
        <f>C15*C25</f>
        <v>8053.3333333333339</v>
      </c>
      <c r="D33" s="389">
        <f>D15*D25</f>
        <v>5368.8888888888887</v>
      </c>
      <c r="E33" s="389">
        <f>E15*E25</f>
        <v>8053.3333333333339</v>
      </c>
      <c r="F33" s="389">
        <f>F15*F25</f>
        <v>10737.777777777777</v>
      </c>
    </row>
    <row r="34" spans="2:13" ht="16" customHeight="1">
      <c r="B34" s="538" t="s">
        <v>186</v>
      </c>
      <c r="C34" s="539">
        <f>C33/30</f>
        <v>268.44444444444446</v>
      </c>
      <c r="D34" s="539">
        <f>D33/30</f>
        <v>178.96296296296296</v>
      </c>
      <c r="E34" s="539">
        <f>E33/30</f>
        <v>268.44444444444446</v>
      </c>
      <c r="F34" s="539">
        <f>F33/30</f>
        <v>357.92592592592592</v>
      </c>
    </row>
    <row r="35" spans="2:13" ht="4" customHeight="1">
      <c r="B35" s="512"/>
      <c r="C35" s="540"/>
      <c r="D35" s="540"/>
      <c r="E35" s="540"/>
      <c r="F35" s="540"/>
    </row>
    <row r="36" spans="2:13">
      <c r="B36" s="536" t="s">
        <v>187</v>
      </c>
      <c r="C36" s="541">
        <v>9000</v>
      </c>
      <c r="D36" s="541">
        <v>9000</v>
      </c>
      <c r="E36" s="541">
        <v>9000</v>
      </c>
      <c r="F36" s="541">
        <v>9000</v>
      </c>
      <c r="H36" s="526" t="s">
        <v>188</v>
      </c>
    </row>
    <row r="37" spans="2:13">
      <c r="B37" s="522" t="s">
        <v>189</v>
      </c>
      <c r="C37" s="542">
        <f>C33+C36</f>
        <v>17053.333333333336</v>
      </c>
      <c r="D37" s="542">
        <f>D33+D36</f>
        <v>14368.888888888889</v>
      </c>
      <c r="E37" s="542">
        <f>E33+E36</f>
        <v>17053.333333333336</v>
      </c>
      <c r="F37" s="542">
        <f>F33+F36</f>
        <v>19737.777777777777</v>
      </c>
      <c r="H37" s="536"/>
    </row>
    <row r="38" spans="2:13" ht="17" customHeight="1">
      <c r="B38" s="543" t="s">
        <v>190</v>
      </c>
      <c r="C38" s="544">
        <f>C31-C37</f>
        <v>207946.66666666666</v>
      </c>
      <c r="D38" s="544">
        <f>D31-D37</f>
        <v>135631.11111111112</v>
      </c>
      <c r="E38" s="544">
        <f>E31-E37</f>
        <v>207946.66666666666</v>
      </c>
      <c r="F38" s="544">
        <f>F31-F37</f>
        <v>280262.22222222225</v>
      </c>
    </row>
    <row r="39" spans="2:13" ht="8" customHeight="1">
      <c r="B39" s="520"/>
    </row>
    <row r="40" spans="2:13" ht="19" customHeight="1">
      <c r="B40" s="545" t="s">
        <v>97</v>
      </c>
      <c r="C40" s="546">
        <f>(C38-C37)/C37</f>
        <v>11.193901485535571</v>
      </c>
      <c r="D40" s="546">
        <f>(D38-D37)/D37</f>
        <v>8.439220538199816</v>
      </c>
      <c r="E40" s="546">
        <f>(E38-E37)/E37</f>
        <v>11.193901485535571</v>
      </c>
      <c r="F40" s="546">
        <f>(F38-F37)/F37</f>
        <v>13.199279441567215</v>
      </c>
      <c r="G40" s="547"/>
      <c r="H40" s="546"/>
      <c r="I40" s="548"/>
      <c r="J40" s="548"/>
      <c r="K40" s="548"/>
      <c r="L40" s="548"/>
      <c r="M40" s="548"/>
    </row>
    <row r="41" spans="2:13" ht="8" customHeight="1"/>
    <row r="42" spans="2:13" s="165" customFormat="1" ht="19" customHeight="1">
      <c r="B42" s="427" t="s">
        <v>191</v>
      </c>
      <c r="C42" s="427"/>
      <c r="D42" s="427"/>
      <c r="E42" s="427"/>
      <c r="F42" s="427"/>
      <c r="G42" s="530"/>
      <c r="H42" s="427"/>
      <c r="I42" s="531"/>
      <c r="J42" s="531"/>
      <c r="K42" s="531"/>
      <c r="L42" s="531"/>
      <c r="M42" s="531"/>
    </row>
    <row r="44" spans="2:13">
      <c r="B44" s="429" t="s">
        <v>66</v>
      </c>
      <c r="C44" s="432" t="s">
        <v>65</v>
      </c>
      <c r="E44" s="432" t="s">
        <v>37</v>
      </c>
    </row>
    <row r="46" spans="2:13" s="165" customFormat="1" ht="21" customHeight="1">
      <c r="B46" s="428"/>
      <c r="C46" s="428"/>
      <c r="D46" s="428"/>
      <c r="E46" s="428"/>
      <c r="F46" s="451" t="s">
        <v>192</v>
      </c>
      <c r="G46" s="506"/>
      <c r="H46" s="428"/>
      <c r="I46" s="185"/>
      <c r="J46" s="185"/>
      <c r="K46" s="185"/>
      <c r="L46" s="185"/>
      <c r="M46" s="185"/>
    </row>
    <row r="49" spans="6:8" s="12" customFormat="1">
      <c r="F49" s="549" t="s">
        <v>251</v>
      </c>
      <c r="G49" s="11"/>
      <c r="H49" s="549"/>
    </row>
  </sheetData>
  <dataConsolidate/>
  <hyperlinks>
    <hyperlink ref="F49" r:id="rId1" display="julcreative.com" xr:uid="{00000000-0004-0000-0300-000000000000}"/>
    <hyperlink ref="B44" r:id="rId2" xr:uid="{00000000-0004-0000-0300-000001000000}"/>
    <hyperlink ref="C44" r:id="rId3" xr:uid="{00000000-0004-0000-0300-000002000000}"/>
    <hyperlink ref="E44" r:id="rId4" xr:uid="{00000000-0004-0000-0300-000003000000}"/>
    <hyperlink ref="H36" r:id="rId5" xr:uid="{00000000-0004-0000-0300-000004000000}"/>
    <hyperlink ref="H19" r:id="rId6" xr:uid="{00000000-0004-0000-0300-000005000000}"/>
    <hyperlink ref="H21" r:id="rId7" xr:uid="{00000000-0004-0000-0300-000006000000}"/>
    <hyperlink ref="H17" r:id="rId8" xr:uid="{00000000-0004-0000-0300-000007000000}"/>
  </hyperlinks>
  <pageMargins left="0.7" right="0.7" top="0.75" bottom="0.75" header="0.3" footer="0.3"/>
  <pageSetup scale="84" orientation="portrait" horizontalDpi="0" verticalDpi="0"/>
  <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55"/>
  <sheetViews>
    <sheetView showGridLines="0" zoomScaleNormal="130" zoomScalePageLayoutView="130" workbookViewId="0">
      <selection activeCell="D62" sqref="D62"/>
    </sheetView>
  </sheetViews>
  <sheetFormatPr baseColWidth="10" defaultRowHeight="17"/>
  <cols>
    <col min="1" max="1" width="2.83203125" style="11" customWidth="1"/>
    <col min="2" max="2" width="39.33203125" style="11" customWidth="1"/>
    <col min="3" max="3" width="21" style="11" customWidth="1"/>
    <col min="4" max="4" width="17.1640625" style="11" customWidth="1"/>
    <col min="5" max="5" width="14" style="11" customWidth="1"/>
    <col min="6" max="6" width="2" style="11" customWidth="1"/>
    <col min="7" max="16384" width="10.83203125" style="11"/>
  </cols>
  <sheetData>
    <row r="1" spans="2:12" ht="10" customHeight="1"/>
    <row r="2" spans="2:12" s="196" customFormat="1" ht="28" customHeight="1">
      <c r="B2" s="195" t="s">
        <v>69</v>
      </c>
    </row>
    <row r="3" spans="2:12" ht="10" customHeight="1">
      <c r="B3" s="198"/>
    </row>
    <row r="4" spans="2:12" ht="24" customHeight="1">
      <c r="B4" s="199" t="s">
        <v>2</v>
      </c>
      <c r="C4" s="200" t="s">
        <v>162</v>
      </c>
      <c r="D4" s="201"/>
    </row>
    <row r="5" spans="2:12" s="12" customFormat="1" ht="6" customHeight="1">
      <c r="B5" s="206"/>
      <c r="C5" s="207"/>
      <c r="D5" s="208"/>
    </row>
    <row r="6" spans="2:12" ht="17" customHeight="1">
      <c r="B6" s="199" t="s">
        <v>70</v>
      </c>
      <c r="C6" s="438">
        <v>30000</v>
      </c>
      <c r="D6" s="212"/>
    </row>
    <row r="7" spans="2:12" ht="17" customHeight="1">
      <c r="B7" s="199" t="s">
        <v>71</v>
      </c>
      <c r="C7" s="439">
        <v>0.2</v>
      </c>
      <c r="D7" s="440">
        <f>C6*C7</f>
        <v>6000</v>
      </c>
    </row>
    <row r="8" spans="2:12" ht="17" customHeight="1">
      <c r="B8" s="199" t="s">
        <v>72</v>
      </c>
      <c r="C8" s="441">
        <f>1-D8</f>
        <v>0.8</v>
      </c>
      <c r="D8" s="442">
        <v>0.2</v>
      </c>
    </row>
    <row r="9" spans="2:12" ht="17" customHeight="1">
      <c r="B9" s="199" t="s">
        <v>73</v>
      </c>
      <c r="C9" s="443">
        <f>D7*C8</f>
        <v>4800</v>
      </c>
      <c r="D9" s="444">
        <f>D7*D8</f>
        <v>1200</v>
      </c>
    </row>
    <row r="10" spans="2:12" ht="7" customHeight="1">
      <c r="B10" s="445"/>
      <c r="C10" s="446"/>
      <c r="D10" s="447"/>
      <c r="E10" s="12"/>
    </row>
    <row r="11" spans="2:12" ht="18" customHeight="1">
      <c r="B11" s="213"/>
      <c r="C11" s="213"/>
      <c r="D11" s="213"/>
      <c r="E11" s="213"/>
      <c r="F11" s="214" t="s">
        <v>6</v>
      </c>
    </row>
    <row r="12" spans="2:12" ht="6" customHeight="1">
      <c r="G12" s="247"/>
      <c r="H12" s="247"/>
      <c r="I12" s="247"/>
      <c r="J12" s="247"/>
      <c r="K12" s="247"/>
      <c r="L12" s="247"/>
    </row>
    <row r="13" spans="2:12" s="230" customFormat="1" ht="20" customHeight="1">
      <c r="B13" s="222"/>
      <c r="C13" s="223"/>
      <c r="D13" s="223"/>
      <c r="E13" s="224"/>
      <c r="F13" s="224"/>
      <c r="G13" s="448"/>
      <c r="H13" s="448"/>
      <c r="I13" s="448"/>
      <c r="J13" s="448"/>
      <c r="K13" s="448"/>
      <c r="L13" s="449"/>
    </row>
    <row r="14" spans="2:12" s="164" customFormat="1" ht="20" customHeight="1">
      <c r="B14" s="235" t="s">
        <v>18</v>
      </c>
      <c r="C14" s="199" t="s">
        <v>74</v>
      </c>
      <c r="D14" s="450"/>
      <c r="E14" s="450"/>
      <c r="F14" s="451" t="s">
        <v>75</v>
      </c>
      <c r="G14" s="452"/>
      <c r="H14" s="452"/>
      <c r="I14" s="452"/>
      <c r="J14" s="452"/>
      <c r="K14" s="452"/>
      <c r="L14" s="452"/>
    </row>
    <row r="15" spans="2:12" ht="9" customHeight="1">
      <c r="C15" s="453"/>
      <c r="D15" s="247"/>
      <c r="E15" s="247"/>
      <c r="G15" s="247"/>
      <c r="H15" s="247"/>
      <c r="I15" s="247"/>
      <c r="J15" s="247"/>
      <c r="K15" s="247"/>
      <c r="L15" s="247"/>
    </row>
    <row r="16" spans="2:12" ht="17" customHeight="1">
      <c r="B16" s="454" t="s">
        <v>76</v>
      </c>
      <c r="C16" s="455">
        <v>52142</v>
      </c>
      <c r="D16" s="257"/>
      <c r="E16" s="456"/>
      <c r="G16" s="247"/>
      <c r="H16" s="247"/>
      <c r="I16" s="247"/>
      <c r="J16" s="247"/>
      <c r="K16" s="247"/>
      <c r="L16" s="247"/>
    </row>
    <row r="17" spans="2:5" s="284" customFormat="1" ht="10" customHeight="1">
      <c r="B17" s="457"/>
      <c r="C17" s="458"/>
      <c r="D17" s="270"/>
      <c r="E17" s="262"/>
    </row>
    <row r="18" spans="2:5" s="284" customFormat="1" ht="19" customHeight="1">
      <c r="B18" s="459" t="s">
        <v>77</v>
      </c>
      <c r="C18" s="460">
        <v>1.4999999999999999E-2</v>
      </c>
      <c r="D18" s="270"/>
      <c r="E18" s="461"/>
    </row>
    <row r="19" spans="2:5" s="277" customFormat="1" ht="19" customHeight="1">
      <c r="B19" s="454" t="s">
        <v>78</v>
      </c>
      <c r="C19" s="462">
        <f>C16*C18</f>
        <v>782.13</v>
      </c>
      <c r="D19" s="257"/>
      <c r="E19" s="456"/>
    </row>
    <row r="20" spans="2:5" ht="19" customHeight="1">
      <c r="B20" s="459" t="s">
        <v>79</v>
      </c>
      <c r="C20" s="463">
        <v>4.5</v>
      </c>
      <c r="D20" s="464"/>
      <c r="E20" s="465"/>
    </row>
    <row r="21" spans="2:5" ht="10" customHeight="1">
      <c r="B21" s="466"/>
      <c r="C21" s="467"/>
      <c r="D21" s="464"/>
      <c r="E21" s="461"/>
    </row>
    <row r="22" spans="2:5" ht="19" customHeight="1">
      <c r="B22" s="459" t="s">
        <v>80</v>
      </c>
      <c r="C22" s="468">
        <v>4.4999999999999998E-2</v>
      </c>
      <c r="D22" s="464"/>
      <c r="E22" s="469"/>
    </row>
    <row r="23" spans="2:5" ht="10" customHeight="1">
      <c r="B23" s="459"/>
      <c r="C23" s="470"/>
      <c r="D23" s="464"/>
      <c r="E23" s="469"/>
    </row>
    <row r="24" spans="2:5" ht="19" customHeight="1">
      <c r="B24" s="471" t="s">
        <v>81</v>
      </c>
      <c r="C24" s="472"/>
      <c r="D24" s="464"/>
      <c r="E24" s="469"/>
    </row>
    <row r="25" spans="2:5" ht="19" customHeight="1">
      <c r="B25" s="473" t="s">
        <v>82</v>
      </c>
      <c r="C25" s="474">
        <f>C19*C22</f>
        <v>35.19585</v>
      </c>
      <c r="D25" s="257"/>
      <c r="E25" s="475"/>
    </row>
    <row r="26" spans="2:5" ht="19" customHeight="1">
      <c r="B26" s="473" t="s">
        <v>83</v>
      </c>
      <c r="C26" s="476">
        <f>C25*$C6</f>
        <v>1055875.5</v>
      </c>
      <c r="D26" s="316"/>
      <c r="E26" s="370"/>
    </row>
    <row r="27" spans="2:5" ht="19" customHeight="1">
      <c r="B27" s="473" t="s">
        <v>84</v>
      </c>
      <c r="C27" s="476">
        <f>C25*C9</f>
        <v>168940.08</v>
      </c>
      <c r="D27" s="316"/>
      <c r="E27" s="370"/>
    </row>
    <row r="28" spans="2:5" ht="10" customHeight="1">
      <c r="B28" s="454"/>
      <c r="C28" s="453"/>
      <c r="D28" s="250"/>
      <c r="E28" s="12"/>
    </row>
    <row r="29" spans="2:5" ht="17" customHeight="1">
      <c r="B29" s="477" t="s">
        <v>37</v>
      </c>
      <c r="C29" s="478">
        <v>0.15</v>
      </c>
      <c r="D29" s="250"/>
      <c r="E29" s="12"/>
    </row>
    <row r="30" spans="2:5" ht="10" customHeight="1">
      <c r="B30" s="477"/>
      <c r="C30" s="479"/>
      <c r="D30" s="250"/>
      <c r="E30" s="12"/>
    </row>
    <row r="31" spans="2:5" ht="20" customHeight="1">
      <c r="B31" s="480" t="s">
        <v>85</v>
      </c>
      <c r="C31" s="481"/>
      <c r="D31" s="250"/>
      <c r="E31" s="12"/>
    </row>
    <row r="32" spans="2:5" ht="20" customHeight="1">
      <c r="B32" s="473" t="s">
        <v>35</v>
      </c>
      <c r="C32" s="482">
        <f>C25*C29</f>
        <v>5.2793774999999998</v>
      </c>
      <c r="D32" s="322"/>
      <c r="E32" s="483"/>
    </row>
    <row r="33" spans="2:6" ht="20" customHeight="1">
      <c r="B33" s="473" t="s">
        <v>86</v>
      </c>
      <c r="C33" s="476">
        <f>C32*$C6</f>
        <v>158381.32499999998</v>
      </c>
      <c r="D33" s="316"/>
      <c r="E33" s="370"/>
    </row>
    <row r="34" spans="2:6" ht="20" customHeight="1">
      <c r="B34" s="473" t="s">
        <v>87</v>
      </c>
      <c r="C34" s="476">
        <f>C32*$C9</f>
        <v>25341.011999999999</v>
      </c>
      <c r="D34" s="315"/>
      <c r="E34" s="12"/>
    </row>
    <row r="35" spans="2:6" ht="20" customHeight="1">
      <c r="B35" s="473" t="s">
        <v>88</v>
      </c>
      <c r="C35" s="476">
        <f>C32*$D9</f>
        <v>6335.2529999999997</v>
      </c>
      <c r="D35" s="343"/>
      <c r="E35" s="98"/>
    </row>
    <row r="36" spans="2:6" ht="7" customHeight="1">
      <c r="C36" s="315"/>
      <c r="D36" s="343"/>
      <c r="E36" s="98"/>
    </row>
    <row r="37" spans="2:6" ht="30" customHeight="1">
      <c r="B37" s="346" t="s">
        <v>89</v>
      </c>
      <c r="C37" s="347"/>
      <c r="D37" s="348"/>
      <c r="E37" s="349"/>
      <c r="F37" s="349"/>
    </row>
    <row r="38" spans="2:6" s="12" customFormat="1" ht="8" customHeight="1">
      <c r="B38" s="356"/>
      <c r="D38" s="343"/>
      <c r="E38" s="98"/>
    </row>
    <row r="39" spans="2:6" ht="19" customHeight="1">
      <c r="B39" s="466" t="s">
        <v>90</v>
      </c>
      <c r="C39" s="370">
        <f>C19*C20</f>
        <v>3519.585</v>
      </c>
      <c r="D39" s="364"/>
      <c r="E39" s="319"/>
    </row>
    <row r="40" spans="2:6" ht="19" customHeight="1">
      <c r="B40" s="466" t="s">
        <v>91</v>
      </c>
      <c r="C40" s="363">
        <v>24000</v>
      </c>
      <c r="D40" s="364"/>
      <c r="E40" s="319"/>
    </row>
    <row r="41" spans="2:6" ht="19" customHeight="1">
      <c r="B41" s="484" t="s">
        <v>92</v>
      </c>
      <c r="C41" s="364">
        <f>SUM(C39:C40)</f>
        <v>27519.584999999999</v>
      </c>
      <c r="D41" s="364"/>
      <c r="E41" s="319"/>
    </row>
    <row r="42" spans="2:6" s="12" customFormat="1" ht="8" customHeight="1">
      <c r="B42" s="485"/>
      <c r="C42" s="373"/>
      <c r="D42" s="364"/>
      <c r="E42" s="319"/>
    </row>
    <row r="43" spans="2:6" ht="19" customHeight="1">
      <c r="B43" s="486" t="s">
        <v>93</v>
      </c>
      <c r="C43" s="487" t="s">
        <v>94</v>
      </c>
      <c r="D43" s="488" t="s">
        <v>95</v>
      </c>
      <c r="E43" s="489" t="s">
        <v>96</v>
      </c>
      <c r="F43" s="490"/>
    </row>
    <row r="44" spans="2:6" ht="19" customHeight="1">
      <c r="B44" s="491" t="s">
        <v>55</v>
      </c>
      <c r="C44" s="389">
        <f>C34-C41</f>
        <v>-2178.5730000000003</v>
      </c>
      <c r="D44" s="492">
        <f>C44+C34*4</f>
        <v>99185.474999999991</v>
      </c>
      <c r="E44" s="492">
        <f>C44+C34*9</f>
        <v>225890.53499999997</v>
      </c>
      <c r="F44" s="493"/>
    </row>
    <row r="45" spans="2:6" s="165" customFormat="1" ht="24" customHeight="1">
      <c r="B45" s="494" t="s">
        <v>97</v>
      </c>
      <c r="C45" s="495">
        <f>C44/C41</f>
        <v>-7.9164456876802486E-2</v>
      </c>
      <c r="D45" s="495">
        <f>D44/C41</f>
        <v>3.6041777156159873</v>
      </c>
      <c r="E45" s="495">
        <f>E44/C41</f>
        <v>8.2083554312319755</v>
      </c>
      <c r="F45" s="496"/>
    </row>
    <row r="46" spans="2:6" s="165" customFormat="1" ht="19" customHeight="1">
      <c r="B46" s="491" t="s">
        <v>59</v>
      </c>
      <c r="C46" s="390">
        <f>C41/C32</f>
        <v>5212.6571740702384</v>
      </c>
      <c r="D46" s="389"/>
      <c r="E46" s="389"/>
      <c r="F46" s="493"/>
    </row>
    <row r="47" spans="2:6" s="165" customFormat="1" ht="19" customHeight="1">
      <c r="B47" s="497" t="s">
        <v>98</v>
      </c>
      <c r="C47" s="406">
        <f>C41/C25</f>
        <v>781.89857611053571</v>
      </c>
      <c r="D47" s="405"/>
      <c r="E47" s="405"/>
      <c r="F47" s="498"/>
    </row>
    <row r="48" spans="2:6" s="165" customFormat="1" ht="21" customHeight="1">
      <c r="B48" s="499" t="s">
        <v>99</v>
      </c>
      <c r="C48" s="500"/>
      <c r="D48" s="500"/>
      <c r="E48" s="500"/>
    </row>
    <row r="49" spans="2:6" ht="10" customHeight="1">
      <c r="B49" s="347"/>
      <c r="C49" s="347"/>
      <c r="D49" s="347"/>
      <c r="E49" s="347"/>
      <c r="F49" s="347"/>
    </row>
    <row r="50" spans="2:6" ht="23" customHeight="1"/>
    <row r="51" spans="2:6" ht="20" customHeight="1">
      <c r="B51" s="435" t="s">
        <v>251</v>
      </c>
    </row>
    <row r="55" spans="2:6" ht="23" hidden="1">
      <c r="B55" s="501" t="s">
        <v>100</v>
      </c>
    </row>
  </sheetData>
  <phoneticPr fontId="76" type="noConversion"/>
  <hyperlinks>
    <hyperlink ref="B51" r:id="rId1" display="julcreative.com" xr:uid="{00000000-0004-0000-0400-000000000000}"/>
    <hyperlink ref="B55" r:id="rId2" display="Need help filling this out, no problem, click here." xr:uid="{00000000-0004-0000-0400-000001000000}"/>
  </hyperlinks>
  <pageMargins left="0.7" right="0.7" top="0.75" bottom="0.75" header="0.3" footer="0.3"/>
  <pageSetup scale="81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ROI Questionnaire</vt:lpstr>
      <vt:lpstr>5 Levers</vt:lpstr>
      <vt:lpstr>ROI </vt:lpstr>
      <vt:lpstr>Adwords Social PPC ROI Calc</vt:lpstr>
      <vt:lpstr>LinkedIn Market</vt:lpstr>
      <vt:lpstr>'5 Levers'!Print_Area</vt:lpstr>
      <vt:lpstr>'Adwords Social PPC ROI Calc'!Print_Area</vt:lpstr>
      <vt:lpstr>'LinkedIn Market'!Print_Area</vt:lpstr>
      <vt:lpstr>'ROI '!Print_Area</vt:lpstr>
      <vt:lpstr>'ROI Questionnaire'!Print_Area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Benjamin Engel</cp:lastModifiedBy>
  <cp:lastPrinted>2016-07-28T15:51:44Z</cp:lastPrinted>
  <dcterms:created xsi:type="dcterms:W3CDTF">2016-07-26T16:23:02Z</dcterms:created>
  <dcterms:modified xsi:type="dcterms:W3CDTF">2018-09-05T17:01:39Z</dcterms:modified>
</cp:coreProperties>
</file>